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N:\DOCUMENTOS - TRE\SECOFC\SGEC\Planilhas de Terceirização\2018\2018_11701 - Limpeza - Polo 4 - Maringá\"/>
    </mc:Choice>
  </mc:AlternateContent>
  <bookViews>
    <workbookView xWindow="0" yWindow="4140" windowWidth="19320" windowHeight="6930" tabRatio="926"/>
  </bookViews>
  <sheets>
    <sheet name="POSTO - Licitante" sheetId="39" r:id="rId1"/>
    <sheet name="ENCARGOS SOCIAIS - Licitante" sheetId="32" r:id="rId2"/>
    <sheet name="CITL - Licitante" sheetId="33" r:id="rId3"/>
    <sheet name="Item 1 - he 50%" sheetId="24" state="hidden" r:id="rId4"/>
    <sheet name="item 1 - he 100%" sheetId="23" state="hidden" r:id="rId5"/>
    <sheet name="INSUMOS Posto 20 hrs" sheetId="44" r:id="rId6"/>
    <sheet name="INSUMOS EXTRAORD - Licitante" sheetId="48" r:id="rId7"/>
    <sheet name="V.T. - Licitante" sheetId="47" r:id="rId8"/>
    <sheet name="HORA EXTRA - Licitante" sheetId="45" r:id="rId9"/>
    <sheet name="Item 2 - he 50%" sheetId="29" state="hidden" r:id="rId10"/>
    <sheet name="item 2 - he 100%" sheetId="30" state="hidden" r:id="rId11"/>
  </sheets>
  <definedNames>
    <definedName name="_xlnm.Print_Area" localSheetId="2">'CITL - Licitante'!$A$1:$B$23</definedName>
    <definedName name="_xlnm.Print_Area" localSheetId="1">'ENCARGOS SOCIAIS - Licitante'!$A$1:$D$70</definedName>
    <definedName name="_xlnm.Print_Area" localSheetId="8">'HORA EXTRA - Licitante'!$A$1:$I$60</definedName>
    <definedName name="_xlnm.Print_Area" localSheetId="6">'INSUMOS EXTRAORD - Licitante'!$A$1:$F$24</definedName>
    <definedName name="_xlnm.Print_Area" localSheetId="5">'INSUMOS Posto 20 hrs'!$A$1:$F$81</definedName>
    <definedName name="_xlnm.Print_Area" localSheetId="0">'POSTO - Licitante'!$A$1:$Q$33</definedName>
    <definedName name="_xlnm.Print_Area" localSheetId="7">'V.T. - Licitante'!$A$1:$F$48</definedName>
    <definedName name="_xlnm.Print_Titles" localSheetId="1">'ENCARGOS SOCIAIS - Licitante'!$1:$4</definedName>
    <definedName name="_xlnm.Print_Titles" localSheetId="8">'HORA EXTRA - Licitante'!$1:$4</definedName>
    <definedName name="_xlnm.Print_Titles" localSheetId="6">'INSUMOS EXTRAORD - Licitante'!$1:$3</definedName>
    <definedName name="_xlnm.Print_Titles" localSheetId="5">'INSUMOS Posto 20 hrs'!$1:$4</definedName>
  </definedNames>
  <calcPr calcId="152511" concurrentCalc="0"/>
</workbook>
</file>

<file path=xl/calcChain.xml><?xml version="1.0" encoding="utf-8"?>
<calcChain xmlns="http://schemas.openxmlformats.org/spreadsheetml/2006/main">
  <c r="E11" i="47" l="1"/>
  <c r="E12" i="47"/>
  <c r="E13" i="47"/>
  <c r="E14" i="47"/>
  <c r="E15" i="47"/>
  <c r="E16" i="47"/>
  <c r="E17" i="47"/>
  <c r="E18" i="47"/>
  <c r="E19" i="47"/>
  <c r="E20" i="47"/>
  <c r="E21" i="47"/>
  <c r="E22" i="47"/>
  <c r="E23" i="47"/>
  <c r="E24" i="47"/>
  <c r="E25" i="47"/>
  <c r="E26" i="47"/>
  <c r="E27" i="47"/>
  <c r="E28" i="47"/>
  <c r="E29" i="47"/>
  <c r="E30" i="47"/>
  <c r="E31" i="47"/>
  <c r="E32" i="47"/>
  <c r="E33" i="47"/>
  <c r="E34" i="47"/>
  <c r="E35" i="47"/>
  <c r="E36" i="47"/>
  <c r="E37" i="47"/>
  <c r="E38" i="47"/>
  <c r="E39" i="47"/>
  <c r="E40" i="47"/>
  <c r="E41" i="47"/>
  <c r="E42" i="47"/>
  <c r="E43" i="47"/>
  <c r="E46" i="47"/>
  <c r="D44" i="47"/>
  <c r="E15" i="39"/>
  <c r="G38" i="45"/>
  <c r="L15" i="39"/>
  <c r="D15" i="39"/>
  <c r="B23" i="32"/>
  <c r="B63" i="32"/>
  <c r="B30" i="32"/>
  <c r="B31" i="32"/>
  <c r="B64" i="32"/>
  <c r="B36" i="32"/>
  <c r="B37" i="32"/>
  <c r="B65" i="32"/>
  <c r="B45" i="32"/>
  <c r="B48" i="32"/>
  <c r="B66" i="32"/>
  <c r="B58" i="32"/>
  <c r="B59" i="32"/>
  <c r="B67" i="32"/>
  <c r="B68" i="32"/>
  <c r="E14" i="39"/>
  <c r="F15" i="39"/>
  <c r="I15" i="39"/>
  <c r="N15" i="39"/>
  <c r="G15" i="39"/>
  <c r="J15" i="39"/>
  <c r="K15" i="39"/>
  <c r="M15" i="39"/>
  <c r="O15" i="39"/>
  <c r="P14" i="39"/>
  <c r="P15" i="39"/>
  <c r="Q15" i="39"/>
  <c r="C21" i="39"/>
  <c r="E21" i="39"/>
  <c r="K21" i="39"/>
  <c r="F11" i="44"/>
  <c r="F12" i="44"/>
  <c r="F13" i="44"/>
  <c r="F14" i="44"/>
  <c r="F15" i="44"/>
  <c r="F16" i="44"/>
  <c r="F17" i="44"/>
  <c r="F18" i="44"/>
  <c r="F19" i="44"/>
  <c r="F20" i="44"/>
  <c r="F21" i="44"/>
  <c r="F22" i="44"/>
  <c r="F23" i="44"/>
  <c r="F24" i="44"/>
  <c r="F25" i="44"/>
  <c r="F26" i="44"/>
  <c r="F27" i="44"/>
  <c r="F28" i="44"/>
  <c r="F29" i="44"/>
  <c r="F30" i="44"/>
  <c r="F31" i="44"/>
  <c r="F32" i="44"/>
  <c r="F33" i="44"/>
  <c r="F34" i="44"/>
  <c r="F35" i="44"/>
  <c r="F38" i="44"/>
  <c r="F39" i="44"/>
  <c r="F40" i="44"/>
  <c r="F41" i="44"/>
  <c r="F42" i="44"/>
  <c r="F45" i="44"/>
  <c r="F46" i="44"/>
  <c r="F47" i="44"/>
  <c r="F48" i="44"/>
  <c r="F49" i="44"/>
  <c r="F50" i="44"/>
  <c r="F51" i="44"/>
  <c r="F52" i="44"/>
  <c r="F53" i="44"/>
  <c r="F54" i="44"/>
  <c r="F55" i="44"/>
  <c r="F58" i="44"/>
  <c r="F59" i="44"/>
  <c r="F60" i="44"/>
  <c r="F63" i="44"/>
  <c r="F64" i="44"/>
  <c r="F65" i="44"/>
  <c r="F66" i="44"/>
  <c r="F67" i="44"/>
  <c r="F68" i="44"/>
  <c r="F69" i="44"/>
  <c r="F70" i="44"/>
  <c r="F73" i="44"/>
  <c r="F74" i="44"/>
  <c r="F75" i="44"/>
  <c r="F76" i="44"/>
  <c r="F77" i="44"/>
  <c r="F78" i="44"/>
  <c r="F80" i="44"/>
  <c r="E17" i="48"/>
  <c r="F17" i="48"/>
  <c r="E11" i="48"/>
  <c r="F11" i="48"/>
  <c r="E12" i="48"/>
  <c r="F12" i="48"/>
  <c r="E13" i="48"/>
  <c r="F13" i="48"/>
  <c r="E14" i="48"/>
  <c r="F14" i="48"/>
  <c r="E16" i="48"/>
  <c r="F16" i="48"/>
  <c r="E18" i="48"/>
  <c r="F18" i="48"/>
  <c r="E19" i="48"/>
  <c r="F19" i="48"/>
  <c r="F21" i="48"/>
  <c r="F22" i="48"/>
  <c r="E46" i="45"/>
  <c r="D46" i="45"/>
  <c r="D50" i="45"/>
  <c r="E50" i="45"/>
  <c r="F50" i="45"/>
  <c r="D49" i="45"/>
  <c r="E49" i="45"/>
  <c r="F49" i="45"/>
  <c r="D48" i="45"/>
  <c r="E48" i="45"/>
  <c r="F48" i="45"/>
  <c r="D47" i="45"/>
  <c r="E47" i="45"/>
  <c r="F47" i="45"/>
  <c r="A2" i="45"/>
  <c r="C38" i="45"/>
  <c r="C16" i="45"/>
  <c r="D16" i="45"/>
  <c r="A6" i="48"/>
  <c r="A5" i="48"/>
  <c r="A3" i="48"/>
  <c r="A2" i="48"/>
  <c r="A1" i="48"/>
  <c r="A6" i="45"/>
  <c r="A5" i="45"/>
  <c r="A3" i="45"/>
  <c r="A1" i="45"/>
  <c r="A6" i="44"/>
  <c r="A5" i="44"/>
  <c r="A3" i="44"/>
  <c r="A2" i="44"/>
  <c r="A1" i="44"/>
  <c r="A6" i="47"/>
  <c r="A5" i="47"/>
  <c r="A3" i="47"/>
  <c r="A2" i="47"/>
  <c r="A1" i="47"/>
  <c r="B11" i="45"/>
  <c r="B38" i="45"/>
  <c r="B16" i="45"/>
  <c r="B21" i="45"/>
  <c r="B26" i="45"/>
  <c r="B31" i="45"/>
  <c r="B18" i="33"/>
  <c r="E22" i="48"/>
  <c r="F24" i="48"/>
  <c r="H37" i="45"/>
  <c r="H25" i="45"/>
  <c r="D37" i="45"/>
  <c r="H30" i="45"/>
  <c r="H20" i="45"/>
  <c r="H15" i="45"/>
  <c r="A6" i="32"/>
  <c r="A5" i="32"/>
  <c r="H38" i="45"/>
  <c r="I38" i="45"/>
  <c r="A3" i="32"/>
  <c r="A2" i="32"/>
  <c r="A1" i="32"/>
  <c r="B57" i="32"/>
  <c r="B46" i="32"/>
  <c r="B43" i="32"/>
  <c r="B42" i="32"/>
  <c r="B29" i="32"/>
  <c r="F20" i="45"/>
  <c r="F15" i="45"/>
  <c r="F30" i="45"/>
  <c r="F25" i="45"/>
  <c r="A3" i="33"/>
  <c r="A2" i="33"/>
  <c r="A1" i="33"/>
  <c r="A6" i="33"/>
  <c r="A5" i="33"/>
  <c r="C31" i="45"/>
  <c r="C26" i="45"/>
  <c r="E16" i="45"/>
  <c r="F16" i="45"/>
  <c r="G16" i="45"/>
  <c r="H16" i="45"/>
  <c r="I16" i="45"/>
  <c r="C21" i="45"/>
  <c r="D21" i="45"/>
  <c r="E21" i="45"/>
  <c r="F21" i="45"/>
  <c r="G21" i="45"/>
  <c r="H21" i="45"/>
  <c r="I21" i="45"/>
  <c r="D31" i="45"/>
  <c r="D26" i="45"/>
  <c r="D38" i="45"/>
  <c r="E38" i="45"/>
  <c r="E26" i="45"/>
  <c r="F26" i="45"/>
  <c r="G26" i="45"/>
  <c r="E31" i="45"/>
  <c r="F31" i="45"/>
  <c r="G31" i="45"/>
  <c r="H31" i="45"/>
  <c r="I31" i="45"/>
  <c r="B117" i="30"/>
  <c r="B116" i="30"/>
  <c r="B115" i="30"/>
  <c r="B114" i="30"/>
  <c r="B113" i="30"/>
  <c r="B106" i="30"/>
  <c r="B101" i="30"/>
  <c r="B100" i="30"/>
  <c r="B99" i="30"/>
  <c r="B98" i="30"/>
  <c r="B72" i="30"/>
  <c r="B60" i="30"/>
  <c r="B57" i="30"/>
  <c r="B59" i="30"/>
  <c r="B54" i="30"/>
  <c r="B47" i="30"/>
  <c r="B39" i="30"/>
  <c r="B38" i="30"/>
  <c r="B32" i="30"/>
  <c r="B31" i="30"/>
  <c r="B30" i="30"/>
  <c r="B29" i="30"/>
  <c r="B28" i="30"/>
  <c r="B27" i="30"/>
  <c r="B26" i="30"/>
  <c r="B25" i="30"/>
  <c r="B24" i="30"/>
  <c r="B4" i="30"/>
  <c r="B117" i="29"/>
  <c r="B116" i="29"/>
  <c r="B115" i="29"/>
  <c r="B114" i="29"/>
  <c r="B113" i="29"/>
  <c r="B106" i="29"/>
  <c r="B101" i="29"/>
  <c r="B100" i="29"/>
  <c r="B99" i="29"/>
  <c r="B98" i="29"/>
  <c r="B72" i="29"/>
  <c r="B60" i="29"/>
  <c r="B57" i="29"/>
  <c r="B59" i="29"/>
  <c r="B54" i="29"/>
  <c r="B47" i="29"/>
  <c r="B39" i="29"/>
  <c r="B38" i="29"/>
  <c r="B32" i="29"/>
  <c r="B31" i="29"/>
  <c r="B30" i="29"/>
  <c r="B29" i="29"/>
  <c r="B28" i="29"/>
  <c r="B27" i="29"/>
  <c r="B26" i="29"/>
  <c r="B25" i="29"/>
  <c r="B24" i="29"/>
  <c r="B10" i="29"/>
  <c r="A8" i="29"/>
  <c r="B4" i="29"/>
  <c r="B118" i="30"/>
  <c r="B10" i="24"/>
  <c r="A8" i="24"/>
  <c r="B4" i="24"/>
  <c r="B4" i="23"/>
  <c r="H26" i="45"/>
  <c r="I26" i="45"/>
  <c r="B40" i="30"/>
  <c r="B40" i="29"/>
  <c r="D15" i="30"/>
  <c r="D15" i="29"/>
  <c r="B55" i="29"/>
  <c r="B56" i="29"/>
  <c r="B33" i="29"/>
  <c r="B33" i="30"/>
  <c r="B73" i="30"/>
  <c r="B74" i="30"/>
  <c r="B84" i="30"/>
  <c r="B55" i="30"/>
  <c r="B56" i="30"/>
  <c r="B102" i="30"/>
  <c r="B102" i="29"/>
  <c r="B118" i="29"/>
  <c r="B41" i="29"/>
  <c r="B42" i="29"/>
  <c r="B81" i="29"/>
  <c r="B73" i="29"/>
  <c r="B74" i="29"/>
  <c r="B84" i="29"/>
  <c r="B80" i="29"/>
  <c r="B58" i="29"/>
  <c r="B61" i="29"/>
  <c r="B83" i="29"/>
  <c r="B80" i="30"/>
  <c r="B58" i="30"/>
  <c r="B61" i="30"/>
  <c r="B83" i="30"/>
  <c r="B41" i="30"/>
  <c r="B42" i="30"/>
  <c r="B81" i="30"/>
  <c r="B48" i="30"/>
  <c r="B49" i="30"/>
  <c r="B82" i="30"/>
  <c r="B48" i="29"/>
  <c r="B49" i="29"/>
  <c r="B82" i="29"/>
  <c r="D16" i="29"/>
  <c r="D17" i="29"/>
  <c r="D16" i="30"/>
  <c r="B85" i="29"/>
  <c r="D71" i="29"/>
  <c r="C71" i="29"/>
  <c r="D69" i="29"/>
  <c r="C69" i="29"/>
  <c r="D67" i="29"/>
  <c r="C67" i="29"/>
  <c r="D57" i="29"/>
  <c r="D29" i="29"/>
  <c r="C29" i="29"/>
  <c r="D25" i="29"/>
  <c r="C25" i="29"/>
  <c r="D58" i="29"/>
  <c r="C58" i="29"/>
  <c r="D54" i="29"/>
  <c r="D38" i="29"/>
  <c r="D30" i="29"/>
  <c r="C30" i="29"/>
  <c r="D26" i="29"/>
  <c r="C26" i="29"/>
  <c r="D73" i="29"/>
  <c r="C73" i="29"/>
  <c r="D70" i="29"/>
  <c r="C70" i="29"/>
  <c r="D68" i="29"/>
  <c r="C68" i="29"/>
  <c r="D66" i="29"/>
  <c r="D55" i="29"/>
  <c r="C55" i="29"/>
  <c r="D47" i="29"/>
  <c r="D39" i="29"/>
  <c r="C39" i="29"/>
  <c r="D31" i="29"/>
  <c r="C31" i="29"/>
  <c r="D27" i="29"/>
  <c r="C27" i="29"/>
  <c r="D60" i="29"/>
  <c r="C60" i="29"/>
  <c r="D32" i="29"/>
  <c r="C32" i="29"/>
  <c r="D24" i="29"/>
  <c r="D28" i="29"/>
  <c r="C28" i="29"/>
  <c r="C15" i="29"/>
  <c r="D17" i="30"/>
  <c r="C16" i="30"/>
  <c r="C16" i="29"/>
  <c r="B85" i="30"/>
  <c r="C54" i="29"/>
  <c r="D56" i="29"/>
  <c r="C56" i="29"/>
  <c r="C57" i="29"/>
  <c r="D59" i="29"/>
  <c r="C59" i="29"/>
  <c r="D33" i="29"/>
  <c r="D80" i="29"/>
  <c r="C24" i="29"/>
  <c r="C33" i="29"/>
  <c r="D72" i="29"/>
  <c r="D74" i="29"/>
  <c r="D84" i="29"/>
  <c r="C84" i="29"/>
  <c r="C66" i="29"/>
  <c r="C72" i="29"/>
  <c r="C74" i="29"/>
  <c r="D71" i="30"/>
  <c r="C71" i="30"/>
  <c r="D69" i="30"/>
  <c r="C69" i="30"/>
  <c r="D67" i="30"/>
  <c r="C67" i="30"/>
  <c r="D57" i="30"/>
  <c r="D29" i="30"/>
  <c r="C29" i="30"/>
  <c r="D25" i="30"/>
  <c r="C25" i="30"/>
  <c r="D58" i="30"/>
  <c r="C58" i="30"/>
  <c r="D54" i="30"/>
  <c r="D38" i="30"/>
  <c r="D30" i="30"/>
  <c r="C30" i="30"/>
  <c r="D26" i="30"/>
  <c r="C26" i="30"/>
  <c r="D73" i="30"/>
  <c r="C73" i="30"/>
  <c r="D70" i="30"/>
  <c r="C70" i="30"/>
  <c r="D68" i="30"/>
  <c r="C68" i="30"/>
  <c r="D66" i="30"/>
  <c r="D55" i="30"/>
  <c r="C55" i="30"/>
  <c r="D47" i="30"/>
  <c r="D39" i="30"/>
  <c r="C39" i="30"/>
  <c r="D31" i="30"/>
  <c r="C31" i="30"/>
  <c r="D27" i="30"/>
  <c r="C27" i="30"/>
  <c r="D60" i="30"/>
  <c r="C60" i="30"/>
  <c r="D32" i="30"/>
  <c r="C32" i="30"/>
  <c r="D24" i="30"/>
  <c r="D28" i="30"/>
  <c r="C28" i="30"/>
  <c r="C15" i="30"/>
  <c r="D48" i="29"/>
  <c r="C48" i="29"/>
  <c r="C47" i="29"/>
  <c r="C38" i="29"/>
  <c r="C40" i="29"/>
  <c r="D40" i="29"/>
  <c r="C49" i="29"/>
  <c r="D49" i="29"/>
  <c r="D82" i="29"/>
  <c r="C82" i="29"/>
  <c r="C61" i="29"/>
  <c r="D48" i="30"/>
  <c r="C48" i="30"/>
  <c r="C47" i="30"/>
  <c r="C38" i="30"/>
  <c r="C40" i="30"/>
  <c r="D40" i="30"/>
  <c r="D61" i="29"/>
  <c r="D83" i="29"/>
  <c r="C83" i="29"/>
  <c r="D41" i="29"/>
  <c r="C41" i="29"/>
  <c r="C42" i="29"/>
  <c r="D33" i="30"/>
  <c r="D80" i="30"/>
  <c r="C24" i="30"/>
  <c r="C33" i="30"/>
  <c r="D72" i="30"/>
  <c r="D74" i="30"/>
  <c r="D84" i="30"/>
  <c r="C84" i="30"/>
  <c r="C66" i="30"/>
  <c r="C72" i="30"/>
  <c r="C74" i="30"/>
  <c r="C54" i="30"/>
  <c r="D56" i="30"/>
  <c r="C56" i="30"/>
  <c r="C57" i="30"/>
  <c r="D59" i="30"/>
  <c r="C59" i="30"/>
  <c r="C80" i="29"/>
  <c r="C61" i="30"/>
  <c r="D42" i="29"/>
  <c r="D81" i="29"/>
  <c r="C80" i="30"/>
  <c r="D41" i="30"/>
  <c r="C41" i="30"/>
  <c r="C42" i="30"/>
  <c r="D49" i="30"/>
  <c r="D82" i="30"/>
  <c r="C82" i="30"/>
  <c r="D61" i="30"/>
  <c r="D83" i="30"/>
  <c r="C83" i="30"/>
  <c r="C49" i="30"/>
  <c r="D42" i="30"/>
  <c r="D81" i="30"/>
  <c r="C81" i="30"/>
  <c r="C85" i="30"/>
  <c r="C81" i="29"/>
  <c r="C85" i="29"/>
  <c r="D85" i="29"/>
  <c r="D88" i="29"/>
  <c r="D85" i="30"/>
  <c r="D88" i="30"/>
  <c r="D99" i="30"/>
  <c r="D100" i="29"/>
  <c r="D101" i="29"/>
  <c r="D98" i="29"/>
  <c r="D99" i="29"/>
  <c r="D101" i="30"/>
  <c r="D100" i="30"/>
  <c r="D98" i="30"/>
  <c r="D102" i="29"/>
  <c r="D106" i="29"/>
  <c r="D107" i="29"/>
  <c r="D102" i="30"/>
  <c r="D106" i="30"/>
  <c r="D109" i="29"/>
  <c r="D107" i="30"/>
  <c r="B119" i="29"/>
  <c r="D114" i="29"/>
  <c r="D115" i="29"/>
  <c r="D116" i="29"/>
  <c r="D113" i="29"/>
  <c r="D117" i="29"/>
  <c r="D109" i="30"/>
  <c r="D118" i="29"/>
  <c r="B119" i="30"/>
  <c r="D114" i="30"/>
  <c r="D115" i="30"/>
  <c r="D116" i="30"/>
  <c r="D117" i="30"/>
  <c r="D113" i="30"/>
  <c r="D121" i="29"/>
  <c r="D123" i="29"/>
  <c r="D125" i="29"/>
  <c r="C121" i="29"/>
  <c r="D118" i="30"/>
  <c r="C88" i="29"/>
  <c r="C100" i="29"/>
  <c r="C99" i="29"/>
  <c r="C101" i="29"/>
  <c r="C98" i="29"/>
  <c r="C102" i="29"/>
  <c r="C106" i="29"/>
  <c r="C107" i="29"/>
  <c r="C114" i="29"/>
  <c r="C113" i="29"/>
  <c r="C117" i="29"/>
  <c r="C116" i="29"/>
  <c r="C115" i="29"/>
  <c r="C118" i="29"/>
  <c r="D121" i="30"/>
  <c r="D123" i="30"/>
  <c r="D125" i="30"/>
  <c r="C121" i="30"/>
  <c r="C88" i="30"/>
  <c r="C100" i="30"/>
  <c r="C98" i="30"/>
  <c r="C101" i="30"/>
  <c r="C99" i="30"/>
  <c r="C102" i="30"/>
  <c r="C106" i="30"/>
  <c r="C107" i="30"/>
  <c r="C115" i="30"/>
  <c r="C117" i="30"/>
  <c r="C116" i="30"/>
  <c r="C113" i="30"/>
  <c r="C114" i="30"/>
  <c r="C118" i="30"/>
  <c r="B117" i="23"/>
  <c r="B116" i="23"/>
  <c r="B115" i="23"/>
  <c r="B114" i="23"/>
  <c r="B113" i="23"/>
  <c r="B106" i="23"/>
  <c r="B101" i="23"/>
  <c r="B100" i="23"/>
  <c r="B99" i="23"/>
  <c r="B98" i="23"/>
  <c r="B72" i="23"/>
  <c r="B60" i="23"/>
  <c r="B57" i="23"/>
  <c r="B59" i="23"/>
  <c r="B54" i="23"/>
  <c r="B47" i="23"/>
  <c r="B39" i="23"/>
  <c r="B38" i="23"/>
  <c r="B32" i="23"/>
  <c r="B31" i="23"/>
  <c r="B30" i="23"/>
  <c r="B29" i="23"/>
  <c r="B28" i="23"/>
  <c r="B27" i="23"/>
  <c r="B26" i="23"/>
  <c r="B25" i="23"/>
  <c r="B24" i="23"/>
  <c r="B117" i="24"/>
  <c r="B116" i="24"/>
  <c r="B115" i="24"/>
  <c r="B114" i="24"/>
  <c r="B113" i="24"/>
  <c r="B106" i="24"/>
  <c r="B101" i="24"/>
  <c r="B100" i="24"/>
  <c r="B99" i="24"/>
  <c r="B98" i="24"/>
  <c r="B60" i="24"/>
  <c r="B57" i="24"/>
  <c r="B59" i="24"/>
  <c r="B54" i="24"/>
  <c r="B56" i="24"/>
  <c r="B47" i="24"/>
  <c r="B39" i="24"/>
  <c r="B38" i="24"/>
  <c r="B32" i="24"/>
  <c r="B31" i="24"/>
  <c r="B30" i="24"/>
  <c r="B29" i="24"/>
  <c r="B28" i="24"/>
  <c r="B27" i="24"/>
  <c r="B26" i="24"/>
  <c r="B25" i="24"/>
  <c r="B24" i="24"/>
  <c r="B72" i="24"/>
  <c r="B118" i="23"/>
  <c r="B55" i="23"/>
  <c r="B118" i="24"/>
  <c r="D15" i="23"/>
  <c r="D16" i="23"/>
  <c r="D17" i="23"/>
  <c r="B33" i="23"/>
  <c r="B80" i="23"/>
  <c r="B102" i="23"/>
  <c r="B40" i="24"/>
  <c r="B33" i="24"/>
  <c r="B58" i="24"/>
  <c r="B55" i="24"/>
  <c r="B40" i="23"/>
  <c r="D15" i="24"/>
  <c r="D16" i="24"/>
  <c r="B102" i="24"/>
  <c r="B56" i="23"/>
  <c r="B41" i="23"/>
  <c r="B42" i="23"/>
  <c r="B81" i="23"/>
  <c r="B58" i="23"/>
  <c r="D58" i="23"/>
  <c r="C58" i="23"/>
  <c r="B61" i="24"/>
  <c r="B83" i="24"/>
  <c r="B80" i="24"/>
  <c r="B41" i="24"/>
  <c r="B42" i="24"/>
  <c r="B81" i="24"/>
  <c r="B48" i="23"/>
  <c r="B49" i="23"/>
  <c r="B82" i="23"/>
  <c r="B73" i="23"/>
  <c r="B74" i="23"/>
  <c r="B84" i="23"/>
  <c r="B61" i="23"/>
  <c r="B83" i="23"/>
  <c r="B73" i="24"/>
  <c r="B74" i="24"/>
  <c r="B84" i="24"/>
  <c r="B48" i="24"/>
  <c r="B49" i="24"/>
  <c r="B82" i="24"/>
  <c r="D28" i="23"/>
  <c r="C28" i="23"/>
  <c r="D60" i="23"/>
  <c r="C60" i="23"/>
  <c r="D67" i="23"/>
  <c r="C67" i="23"/>
  <c r="D24" i="23"/>
  <c r="D29" i="23"/>
  <c r="C29" i="23"/>
  <c r="D32" i="23"/>
  <c r="C32" i="23"/>
  <c r="D55" i="23"/>
  <c r="C55" i="23"/>
  <c r="D27" i="23"/>
  <c r="C27" i="23"/>
  <c r="D38" i="23"/>
  <c r="D30" i="23"/>
  <c r="C30" i="23"/>
  <c r="D25" i="23"/>
  <c r="C25" i="23"/>
  <c r="D68" i="23"/>
  <c r="C68" i="23"/>
  <c r="D39" i="23"/>
  <c r="C39" i="23"/>
  <c r="D47" i="23"/>
  <c r="D66" i="23"/>
  <c r="D57" i="23"/>
  <c r="D26" i="23"/>
  <c r="C26" i="23"/>
  <c r="D69" i="23"/>
  <c r="C69" i="23"/>
  <c r="D54" i="23"/>
  <c r="D31" i="23"/>
  <c r="C31" i="23"/>
  <c r="D70" i="23"/>
  <c r="C70" i="23"/>
  <c r="D71" i="23"/>
  <c r="C71" i="23"/>
  <c r="C16" i="23"/>
  <c r="C15" i="23"/>
  <c r="D17" i="24"/>
  <c r="D73" i="23"/>
  <c r="C73" i="23"/>
  <c r="B85" i="24"/>
  <c r="B85" i="23"/>
  <c r="C54" i="23"/>
  <c r="D56" i="23"/>
  <c r="C56" i="23"/>
  <c r="C66" i="23"/>
  <c r="C72" i="23"/>
  <c r="D72" i="23"/>
  <c r="C24" i="23"/>
  <c r="C33" i="23"/>
  <c r="D33" i="23"/>
  <c r="D80" i="23"/>
  <c r="D25" i="24"/>
  <c r="C25" i="24"/>
  <c r="D29" i="24"/>
  <c r="C29" i="24"/>
  <c r="D57" i="24"/>
  <c r="D69" i="24"/>
  <c r="C69" i="24"/>
  <c r="D30" i="24"/>
  <c r="C30" i="24"/>
  <c r="D55" i="24"/>
  <c r="C55" i="24"/>
  <c r="D26" i="24"/>
  <c r="C26" i="24"/>
  <c r="D27" i="24"/>
  <c r="C27" i="24"/>
  <c r="D28" i="24"/>
  <c r="C28" i="24"/>
  <c r="D32" i="24"/>
  <c r="C32" i="24"/>
  <c r="D70" i="24"/>
  <c r="C70" i="24"/>
  <c r="D73" i="24"/>
  <c r="C73" i="24"/>
  <c r="D68" i="24"/>
  <c r="C68" i="24"/>
  <c r="D24" i="24"/>
  <c r="D60" i="24"/>
  <c r="C60" i="24"/>
  <c r="D54" i="24"/>
  <c r="D66" i="24"/>
  <c r="D71" i="24"/>
  <c r="C71" i="24"/>
  <c r="D31" i="24"/>
  <c r="C31" i="24"/>
  <c r="D58" i="24"/>
  <c r="C58" i="24"/>
  <c r="D47" i="24"/>
  <c r="D39" i="24"/>
  <c r="C39" i="24"/>
  <c r="D38" i="24"/>
  <c r="D67" i="24"/>
  <c r="C67" i="24"/>
  <c r="C15" i="24"/>
  <c r="C57" i="23"/>
  <c r="D59" i="23"/>
  <c r="C59" i="23"/>
  <c r="C38" i="23"/>
  <c r="C40" i="23"/>
  <c r="D40" i="23"/>
  <c r="C16" i="24"/>
  <c r="D48" i="23"/>
  <c r="C48" i="23"/>
  <c r="C47" i="23"/>
  <c r="D74" i="23"/>
  <c r="D84" i="23"/>
  <c r="C84" i="23"/>
  <c r="C74" i="23"/>
  <c r="D49" i="23"/>
  <c r="D82" i="23"/>
  <c r="C82" i="23"/>
  <c r="C49" i="23"/>
  <c r="D41" i="23"/>
  <c r="C41" i="23"/>
  <c r="C42" i="23"/>
  <c r="D48" i="24"/>
  <c r="C48" i="24"/>
  <c r="C47" i="24"/>
  <c r="C80" i="23"/>
  <c r="D33" i="24"/>
  <c r="D80" i="24"/>
  <c r="C24" i="24"/>
  <c r="C33" i="24"/>
  <c r="D59" i="24"/>
  <c r="C59" i="24"/>
  <c r="C57" i="24"/>
  <c r="D61" i="23"/>
  <c r="D83" i="23"/>
  <c r="C83" i="23"/>
  <c r="C54" i="24"/>
  <c r="D56" i="24"/>
  <c r="C56" i="24"/>
  <c r="C66" i="24"/>
  <c r="C72" i="24"/>
  <c r="C74" i="24"/>
  <c r="D72" i="24"/>
  <c r="D74" i="24"/>
  <c r="D84" i="24"/>
  <c r="C84" i="24"/>
  <c r="D40" i="24"/>
  <c r="C38" i="24"/>
  <c r="C40" i="24"/>
  <c r="C61" i="23"/>
  <c r="D42" i="23"/>
  <c r="D81" i="23"/>
  <c r="C81" i="23"/>
  <c r="C85" i="23"/>
  <c r="D49" i="24"/>
  <c r="D82" i="24"/>
  <c r="C82" i="24"/>
  <c r="C49" i="24"/>
  <c r="C80" i="24"/>
  <c r="D61" i="24"/>
  <c r="D83" i="24"/>
  <c r="C83" i="24"/>
  <c r="D41" i="24"/>
  <c r="C41" i="24"/>
  <c r="C42" i="24"/>
  <c r="C61" i="24"/>
  <c r="D85" i="23"/>
  <c r="D88" i="23"/>
  <c r="D100" i="23"/>
  <c r="D42" i="24"/>
  <c r="D81" i="24"/>
  <c r="C81" i="24"/>
  <c r="C85" i="24"/>
  <c r="D101" i="23"/>
  <c r="D98" i="23"/>
  <c r="D99" i="23"/>
  <c r="D85" i="24"/>
  <c r="D88" i="24"/>
  <c r="D101" i="24"/>
  <c r="D102" i="23"/>
  <c r="D106" i="23"/>
  <c r="D99" i="24"/>
  <c r="D98" i="24"/>
  <c r="D100" i="24"/>
  <c r="D102" i="24"/>
  <c r="D106" i="24"/>
  <c r="D107" i="23"/>
  <c r="D109" i="23"/>
  <c r="D107" i="24"/>
  <c r="B119" i="23"/>
  <c r="D109" i="24"/>
  <c r="D116" i="23"/>
  <c r="D113" i="23"/>
  <c r="D117" i="23"/>
  <c r="D114" i="23"/>
  <c r="D115" i="23"/>
  <c r="B119" i="24"/>
  <c r="D115" i="24"/>
  <c r="D116" i="24"/>
  <c r="D117" i="24"/>
  <c r="D113" i="24"/>
  <c r="D114" i="24"/>
  <c r="D118" i="23"/>
  <c r="D121" i="23"/>
  <c r="D123" i="23"/>
  <c r="D118" i="24"/>
  <c r="D125" i="23"/>
  <c r="C121" i="23"/>
  <c r="D121" i="24"/>
  <c r="D123" i="24"/>
  <c r="C88" i="23"/>
  <c r="C98" i="23"/>
  <c r="C99" i="23"/>
  <c r="C100" i="23"/>
  <c r="C101" i="23"/>
  <c r="C102" i="23"/>
  <c r="C106" i="23"/>
  <c r="C107" i="23"/>
  <c r="C115" i="23"/>
  <c r="C117" i="23"/>
  <c r="C116" i="23"/>
  <c r="C114" i="23"/>
  <c r="C113" i="23"/>
  <c r="D125" i="24"/>
  <c r="C88" i="24"/>
  <c r="C99" i="24"/>
  <c r="C101" i="24"/>
  <c r="C98" i="24"/>
  <c r="C100" i="24"/>
  <c r="C102" i="24"/>
  <c r="C106" i="24"/>
  <c r="C107" i="24"/>
  <c r="C117" i="24"/>
  <c r="C115" i="24"/>
  <c r="C114" i="24"/>
  <c r="C116" i="24"/>
  <c r="C113" i="24"/>
  <c r="C118" i="23"/>
  <c r="C121" i="24"/>
  <c r="C118" i="24"/>
</calcChain>
</file>

<file path=xl/sharedStrings.xml><?xml version="1.0" encoding="utf-8"?>
<sst xmlns="http://schemas.openxmlformats.org/spreadsheetml/2006/main" count="1189" uniqueCount="454">
  <si>
    <t>VALOR</t>
  </si>
  <si>
    <t>TOTAL DA REMUNERAÇÃO</t>
  </si>
  <si>
    <t>INSS</t>
  </si>
  <si>
    <t>INCRA</t>
  </si>
  <si>
    <t>SENAI/SENAC</t>
  </si>
  <si>
    <t>Salário Educação</t>
  </si>
  <si>
    <t>FGTS</t>
  </si>
  <si>
    <t>SEBRAE</t>
  </si>
  <si>
    <t>ISS</t>
  </si>
  <si>
    <t xml:space="preserve">PIS </t>
  </si>
  <si>
    <t xml:space="preserve">       - (especificar)</t>
  </si>
  <si>
    <t>TOTAL:</t>
  </si>
  <si>
    <t xml:space="preserve">    outros</t>
  </si>
  <si>
    <t>% s/ TOTAL</t>
  </si>
  <si>
    <t>FUNDAMENTO LEGAL/MEMÓRIA DE CÁLCULO</t>
  </si>
  <si>
    <t>EMPRESA:</t>
  </si>
  <si>
    <t>PROCESSO LICITATÓRIO:</t>
  </si>
  <si>
    <t>OBJETO DA LICITAÇÃO:</t>
  </si>
  <si>
    <t>REMUNERAÇÃO</t>
  </si>
  <si>
    <t>% s/REMUN</t>
  </si>
  <si>
    <t>%</t>
  </si>
  <si>
    <t>Base de Cálculo dos Tributos:</t>
  </si>
  <si>
    <t xml:space="preserve"> = SUB TOTAL (mo+ins+lucro+desp adm)</t>
  </si>
  <si>
    <t xml:space="preserve"> = TOTAL DO LUCRO</t>
  </si>
  <si>
    <t>Total da Desp Adm + Lucro + Tributos</t>
  </si>
  <si>
    <t>Total dos Tributos</t>
  </si>
  <si>
    <t>Total do Lucro</t>
  </si>
  <si>
    <t>Total da Planilha</t>
  </si>
  <si>
    <t>SESI/SESC</t>
  </si>
  <si>
    <t>Mão de Obra + Insumos + Lucro + Desp Adm.</t>
  </si>
  <si>
    <t>TAXA GLOBAL DE ADMINISTRAÇÃO</t>
  </si>
  <si>
    <t xml:space="preserve">  Lucro:</t>
  </si>
  <si>
    <r>
      <t xml:space="preserve">A constituição Federal no Art.  7º inciso XIII, prevê o décimo terceiro salário com base na remuneração integral. Portanto, cada trabalhador faz jus a um salário por ano a esse título. Tem-se: </t>
    </r>
    <r>
      <rPr>
        <b/>
        <sz val="8"/>
        <rFont val="Arial"/>
        <family val="2"/>
      </rPr>
      <t>1/12 x 100 = 8,33%.</t>
    </r>
  </si>
  <si>
    <t>COFINS</t>
  </si>
  <si>
    <t xml:space="preserve">  - Outro (Especificar)</t>
  </si>
  <si>
    <t>Lei nº 10833</t>
  </si>
  <si>
    <t>Lei nº 10637</t>
  </si>
  <si>
    <t xml:space="preserve"> =  TOTAL DOS TRIBUTOS</t>
  </si>
  <si>
    <t>OBSERVAÇÕES</t>
  </si>
  <si>
    <t>R.A.T.</t>
  </si>
  <si>
    <t xml:space="preserve"> </t>
  </si>
  <si>
    <t xml:space="preserve">(Total Hora Extra / 25) * 5 </t>
  </si>
  <si>
    <t>outros</t>
  </si>
  <si>
    <t>Valor da Hora Extra 100%</t>
  </si>
  <si>
    <t>HORAS</t>
  </si>
  <si>
    <t>CARGA HORARIA MENSAL:</t>
  </si>
  <si>
    <t>DSR (Descanso Semanal Remunerado)</t>
  </si>
  <si>
    <t xml:space="preserve">MÓDULO 1: COMPOSIÇÃO DA REMUNERAÇÃO </t>
  </si>
  <si>
    <t>MÓDULO 2: ENCARGOS SOCIAIS E TRABALHISTAS</t>
  </si>
  <si>
    <t>2.1</t>
  </si>
  <si>
    <t xml:space="preserve"> SUBMÓDULO 2.1: Encargos Previdenciarios e FGTS </t>
  </si>
  <si>
    <t xml:space="preserve"> SUBMÓDULO 2.2: 13º SALÁRIO E ADICIONAL  FÉRIAS </t>
  </si>
  <si>
    <t>4.2</t>
  </si>
  <si>
    <t xml:space="preserve">Subtotal </t>
  </si>
  <si>
    <t>ADICIONAL DE FÉRIAS</t>
  </si>
  <si>
    <t>13º SALARIO</t>
  </si>
  <si>
    <t>TOTAL DO GRUPO 2.1</t>
  </si>
  <si>
    <t>TOTAL DO GRUPO 2.2</t>
  </si>
  <si>
    <t xml:space="preserve">SUBMÓDUILO 2.3:  AFASTAMENTO MATERNIDADE </t>
  </si>
  <si>
    <t>LICENÇA MATERNIDADE</t>
  </si>
  <si>
    <t>TOTAL DO GRUPO 2.3</t>
  </si>
  <si>
    <t xml:space="preserve">SUBMÓDULO 2.4: PROVISÃO PARA RESCISÃO </t>
  </si>
  <si>
    <t>INCID. DO 2.1 SOBRE 13º SAL. E ADIC. DE FÉRIAS</t>
  </si>
  <si>
    <t>2.3</t>
  </si>
  <si>
    <t xml:space="preserve">INCID. DO 2.1 SOBRE LICENÇA MATERNIDADE </t>
  </si>
  <si>
    <t>2.4</t>
  </si>
  <si>
    <t>TOTAL DO GRUPO 2.4</t>
  </si>
  <si>
    <t>AVISO PREVIO INDENIZADO</t>
  </si>
  <si>
    <t xml:space="preserve">MULTA DO FGTS S/ AV PREVIO INDENIZADO </t>
  </si>
  <si>
    <t>AVISO PREVIO TRABALHADO</t>
  </si>
  <si>
    <t>INCID 2.1 S/ AV PREVIO TRABALHADO</t>
  </si>
  <si>
    <t xml:space="preserve">MULTA DO FGTS S/ AV PREVIO TRABALHADO </t>
  </si>
  <si>
    <t xml:space="preserve">SUBMÓDULO 2.5: CUSTO DE REPOSIÇÃO DE PROFISSIONAL AUSENTE </t>
  </si>
  <si>
    <t>2.5</t>
  </si>
  <si>
    <t xml:space="preserve">FERIAS </t>
  </si>
  <si>
    <t>AUSÊNCIA POR DOENÇA</t>
  </si>
  <si>
    <t>LICENÇA PATERNIDADE</t>
  </si>
  <si>
    <t>FALTAS LEGAIS</t>
  </si>
  <si>
    <t>AUSÊNCIA POR ACIDENTE DE TRABALHO</t>
  </si>
  <si>
    <t>Subtotal</t>
  </si>
  <si>
    <t>INCID. 2.1 S/ CUSTO REP PROF AUSENTE</t>
  </si>
  <si>
    <t xml:space="preserve">2.1. ENCARGOS PREVIDENC. e FGTS </t>
  </si>
  <si>
    <t xml:space="preserve">2.2. 13º  SALARIO e ADICIONAL FERIAS </t>
  </si>
  <si>
    <t xml:space="preserve">2.3.AFASTAMENTO MATERNIDADE </t>
  </si>
  <si>
    <t xml:space="preserve">2.4. PROVISÃO P/ RESCISÃO </t>
  </si>
  <si>
    <t>2.5. CUSTO DE REPOS. PROF. AUSENTE</t>
  </si>
  <si>
    <t>RESUMO 2</t>
  </si>
  <si>
    <t xml:space="preserve">QUADRO RESUMO MÓDULO 2: ENCARGOS SOCIAIS E TRABALHISTAS </t>
  </si>
  <si>
    <t xml:space="preserve">MÓDULO 3: BENEFÍCIOS MENSAIS E DIÁRIOS </t>
  </si>
  <si>
    <t>(*) O valor informado deverá ser o custo real do insumo, descontado o valor eventualmente pago pelo empregado.</t>
  </si>
  <si>
    <t>TOTAL ENCARGOS SOCIAIS</t>
  </si>
  <si>
    <t>TOTAL DO GRUPO 2.5</t>
  </si>
  <si>
    <t>VALOR  DA MÃO DE OBRA</t>
  </si>
  <si>
    <t xml:space="preserve"> = Remuneração + Encargos Sociais</t>
  </si>
  <si>
    <t xml:space="preserve">MÓDULO 5: CUSTOS INDIRETOS, TRIBUTOS E LUCRO </t>
  </si>
  <si>
    <t>CUSTOS INDIRETOS</t>
  </si>
  <si>
    <t>Despesas Administrativas</t>
  </si>
  <si>
    <t>% Sobre Custos Diretos</t>
  </si>
  <si>
    <t>Total dos Custos Indiretos</t>
  </si>
  <si>
    <t xml:space="preserve">  = Total dos Custos Indiretos</t>
  </si>
  <si>
    <t>LUCRO</t>
  </si>
  <si>
    <t>TRIBUTOS</t>
  </si>
  <si>
    <t>% Sobre Custos Diretos + Custos Indiretos</t>
  </si>
  <si>
    <t xml:space="preserve"> 2.1 + 2.2 + 2.3 + 2.4 + 2.5</t>
  </si>
  <si>
    <r>
      <t>A Constituição Federal no Art. 7º inciso XVII, dispõe que é direito do trabalhador o "gozo de férias anuais remuneradas com, pelo menos, um terço a mais do que o salário normal". Tem-se:</t>
    </r>
    <r>
      <rPr>
        <b/>
        <sz val="8"/>
        <rFont val="Arial"/>
        <family val="2"/>
      </rPr>
      <t xml:space="preserve"> ((1/3)/12) x 100 = 2,78%</t>
    </r>
  </si>
  <si>
    <r>
      <t xml:space="preserve">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t>
    </r>
    <r>
      <rPr>
        <b/>
        <sz val="8"/>
        <rFont val="Arial"/>
        <family val="2"/>
      </rPr>
      <t>((1/12)x 0,05) x 100 =0,42%</t>
    </r>
    <r>
      <rPr>
        <sz val="8"/>
        <rFont val="Arial"/>
        <family val="2"/>
      </rPr>
      <t>.</t>
    </r>
  </si>
  <si>
    <r>
      <t xml:space="preserve">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t>
    </r>
    <r>
      <rPr>
        <b/>
        <sz val="8"/>
        <rFont val="Arial"/>
        <family val="2"/>
      </rPr>
      <t>0,08 x 0,5 x 0,9 x (1 + 1/12 + 1/12 + 1/3 * 1/12) = 4,30%</t>
    </r>
    <r>
      <rPr>
        <sz val="8"/>
        <rFont val="Arial"/>
        <family val="2"/>
      </rPr>
      <t>.</t>
    </r>
  </si>
  <si>
    <r>
      <t xml:space="preserve">Refere-se à indenização de sete dias corridos devida ao empregado no caso de o empregador rescindir o contrato sem justo motivo e conceder aviso prévio, conforme disposto no art. 488 da CLT. Cerca de 2% do pessoal é demitido nessa situação (Acordão TCU 6771/2009). Logo a provisão representa: </t>
    </r>
    <r>
      <rPr>
        <b/>
        <sz val="8"/>
        <rFont val="Arial"/>
        <family val="2"/>
      </rPr>
      <t>((7/30)/12)x0,02 x 100 = 0,04%</t>
    </r>
    <r>
      <rPr>
        <sz val="8"/>
        <rFont val="Arial"/>
        <family val="2"/>
      </rPr>
      <t>.</t>
    </r>
  </si>
  <si>
    <t>MULTA FGTS - RESCISÃO SEM JUSTA CAUSA</t>
  </si>
  <si>
    <t>Data apresentacao proposta</t>
  </si>
  <si>
    <t xml:space="preserve">Mao-de-Obra vinculada ao contrato: </t>
  </si>
  <si>
    <t>D71 x 8% x 50%</t>
  </si>
  <si>
    <t xml:space="preserve">Custeado Integralmente pela Previdência. Tem reflexos em férias, 13º salario e diferença salarial entre o teto da previdência e o recebido. Relfexo: 0,03%                                                                                        </t>
  </si>
  <si>
    <t>Soma de todos os Encargos Sociais do Grupo 2.1</t>
  </si>
  <si>
    <t>INCIDÊNCIA DO FGTS S/ AV PREVIO INDENIZADO</t>
  </si>
  <si>
    <t>D73 x 8% x 50%</t>
  </si>
  <si>
    <t>Jurisprudência TCU - Acórdão 2.217/2010 - Plenário</t>
  </si>
  <si>
    <r>
      <t>Fundamento Legal: Art. 8º da Lei 8.029/90, alterada pela Lei nº 8.154/90. Portanto,</t>
    </r>
    <r>
      <rPr>
        <sz val="8"/>
        <color indexed="10"/>
        <rFont val="Arial"/>
        <family val="2"/>
      </rPr>
      <t xml:space="preserve"> 0,6%</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</si>
  <si>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 xml:space="preserve">Fundamento Legal: Art. 15 da Lei. 8036/90 e art 7º, inciso III, da Constituição Federal de 05/10/88.Portanto, </t>
    </r>
    <r>
      <rPr>
        <sz val="8"/>
        <color indexed="10"/>
        <rFont val="Arial"/>
        <family val="2"/>
      </rPr>
      <t>8,0%</t>
    </r>
    <r>
      <rPr>
        <sz val="8"/>
        <rFont val="Arial"/>
        <family val="2"/>
      </rPr>
      <t xml:space="preserve"> sobre a remuneração.</t>
    </r>
  </si>
  <si>
    <t>HORA EXTRA 50%</t>
  </si>
  <si>
    <t>(Remuneração / Carga horaria mensal) * 1,5</t>
  </si>
  <si>
    <t>Legislação específica de cada município e LC 116/2003.</t>
  </si>
  <si>
    <t>Fundamento Legal: art. 1º, inciso I, do Decreto Lei nº 1.146/70. Portanto 0,2% sobre o total da remuneração. SIMPLES NACIONAL - aliquota 0%, art. 13, § 3º, da Lei Complementar 123/06.</t>
  </si>
  <si>
    <r>
      <t xml:space="preserve">Fundamento Legal: art. 30 da Lei 8.036/90. Portanto, igual a </t>
    </r>
    <r>
      <rPr>
        <sz val="8"/>
        <color indexed="10"/>
        <rFont val="Arial"/>
        <family val="2"/>
      </rPr>
      <t>1,5%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</si>
  <si>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Fundamento Legal: Decreto nº 2.318/86. Portanto,</t>
    </r>
    <r>
      <rPr>
        <sz val="8"/>
        <color indexed="10"/>
        <rFont val="Arial"/>
        <family val="2"/>
      </rPr>
      <t xml:space="preserve"> 1%</t>
    </r>
    <r>
      <rPr>
        <sz val="8"/>
        <rFont val="Arial"/>
        <family val="2"/>
      </rPr>
      <t xml:space="preserve"> sobre o total da remuneração. SIMPLES NACIONAL - aliquota </t>
    </r>
    <r>
      <rPr>
        <sz val="8"/>
        <color indexed="10"/>
        <rFont val="Arial"/>
        <family val="2"/>
      </rPr>
      <t>0%,</t>
    </r>
    <r>
      <rPr>
        <sz val="8"/>
        <rFont val="Arial"/>
        <family val="2"/>
      </rPr>
      <t xml:space="preserve"> art. 13, § 3º, da Lei Complementar 123/06.</t>
    </r>
  </si>
  <si>
    <r>
      <t xml:space="preserve">Fundamento Legal: Art. 3º, inciso I, do Decreto nº 87.043/82; art. 15, de Lei nº 9424/96; art 2º, do Decreto nº 3412/99. Portanto, </t>
    </r>
    <r>
      <rPr>
        <sz val="8"/>
        <color indexed="10"/>
        <rFont val="Arial"/>
        <family val="2"/>
      </rPr>
      <t>2,5%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 art. 3º, § unico, do Decreto nº 3142/99.</t>
    </r>
  </si>
  <si>
    <r>
      <t xml:space="preserve">Fundamento Legal: Art. 22, inciso II, alineas "b" e "c" da Lei 8.212/91; Decreto nº 6042/07; Anexo da Resolução MPS/CNPS nº 1316/10 (Fator Acidentario de Prevenção - FAP). Aliquotas: </t>
    </r>
    <r>
      <rPr>
        <sz val="8"/>
        <color indexed="10"/>
        <rFont val="Arial"/>
        <family val="2"/>
      </rPr>
      <t>1%, 2% ou 3%</t>
    </r>
    <r>
      <rPr>
        <sz val="8"/>
        <rFont val="Arial"/>
        <family val="2"/>
      </rPr>
      <t xml:space="preserve">, </t>
    </r>
    <r>
      <rPr>
        <sz val="8"/>
        <color indexed="10"/>
        <rFont val="Arial"/>
        <family val="2"/>
      </rPr>
      <t>podendo ser reduzidas em até 50% ou acrescidas em até 100% de acordo com o FAP</t>
    </r>
    <r>
      <rPr>
        <sz val="8"/>
        <rFont val="Arial"/>
        <family val="2"/>
      </rPr>
      <t>. Atividade preponderante manutenção elétrica codigo: 4321-5/00 aliquota</t>
    </r>
    <r>
      <rPr>
        <sz val="8"/>
        <color indexed="10"/>
        <rFont val="Arial"/>
        <family val="2"/>
      </rPr>
      <t xml:space="preserve"> 2%.</t>
    </r>
  </si>
  <si>
    <r>
      <t xml:space="preserve">Fundamento Legal: art. 22, inciso I, da Lei 8.212/91. Portanto, igual a </t>
    </r>
    <r>
      <rPr>
        <sz val="8"/>
        <color indexed="10"/>
        <rFont val="Arial"/>
        <family val="2"/>
      </rPr>
      <t>20%</t>
    </r>
    <r>
      <rPr>
        <sz val="8"/>
        <rFont val="Arial"/>
        <family val="2"/>
      </rPr>
      <t xml:space="preserve"> sobre o total da remuneração. SIMPLES NACIONAL - aliquota </t>
    </r>
    <r>
      <rPr>
        <sz val="8"/>
        <color indexed="10"/>
        <rFont val="Arial"/>
        <family val="2"/>
      </rPr>
      <t>0%</t>
    </r>
    <r>
      <rPr>
        <sz val="8"/>
        <rFont val="Arial"/>
        <family val="2"/>
      </rPr>
      <t>, art. 13, inciso VI, da Lei Complementar 123/06. Tributado de acordo com anexo III (sobre faturamento).</t>
    </r>
  </si>
  <si>
    <t>CPP (Simples Nacional)</t>
  </si>
  <si>
    <t>LC 123/06 (anexo III) e LC 128/08</t>
  </si>
  <si>
    <t>(Remuneração / Carga horaria mensal) * 2</t>
  </si>
  <si>
    <t>Tecnicos de Eleição</t>
  </si>
  <si>
    <t>TOTAL HORA NOTURNA</t>
  </si>
  <si>
    <t>TOTAL HORA NORMAL:</t>
  </si>
  <si>
    <t>Valor da Hora Extra 50%</t>
  </si>
  <si>
    <t>TOTAL COM AD. NOTURNO</t>
  </si>
  <si>
    <t>HORA EXTRA 100%</t>
  </si>
  <si>
    <t>Item</t>
  </si>
  <si>
    <t xml:space="preserve">Percentual </t>
  </si>
  <si>
    <t>NOME DA EMPRESA</t>
  </si>
  <si>
    <t>CNPJ</t>
  </si>
  <si>
    <t>ITEM</t>
  </si>
  <si>
    <t>DESCRIÇÃO DO SERVIÇO</t>
  </si>
  <si>
    <t>MONTANTE A</t>
  </si>
  <si>
    <t>MONTANTE B</t>
  </si>
  <si>
    <t>SALÁRIO</t>
  </si>
  <si>
    <t>ENCARGOS SOCIAIS</t>
  </si>
  <si>
    <t>TOTAL</t>
  </si>
  <si>
    <t>CÉLULAS A PREENCHER</t>
  </si>
  <si>
    <t>POSTO DE TRABALHO</t>
  </si>
  <si>
    <t>DESCANSO SEMANAL REMUNERADO</t>
  </si>
  <si>
    <t>HORA SUPLEMENTAR 50%</t>
  </si>
  <si>
    <t>HORA SUPLEMENTAR 100%</t>
  </si>
  <si>
    <t>HORA SUPLEMENTAR NOTURNA 50%</t>
  </si>
  <si>
    <t>HORA SUPLEMENTAR NOTURNA 100%</t>
  </si>
  <si>
    <t>TRIBUNAL REGIONAL ELEITORAL DO PARANÁ</t>
  </si>
  <si>
    <t>Adicional de Férias</t>
  </si>
  <si>
    <t>13º Salário</t>
  </si>
  <si>
    <t>Aviso Prévio Indenizado</t>
  </si>
  <si>
    <t>FGTS sobre Aviso Prévio Indenizado</t>
  </si>
  <si>
    <t>Multa do FGTS sobre o Aviso Prévio Indenizado</t>
  </si>
  <si>
    <t>Aviso Prévio Trabalhado</t>
  </si>
  <si>
    <t>Multa do FGTS sobre o Aviso Prévio Trabalhado</t>
  </si>
  <si>
    <t>Multa do FGTS sobre Rescisão sem Justa Causa</t>
  </si>
  <si>
    <t>Férias</t>
  </si>
  <si>
    <t>Ausência por Acidente de Trabalho</t>
  </si>
  <si>
    <t>Licença Paternidade</t>
  </si>
  <si>
    <t>Faltas Legais</t>
  </si>
  <si>
    <t>Afastamento Maternidade</t>
  </si>
  <si>
    <t>Licitação:</t>
  </si>
  <si>
    <t>Total dos Encargos Sociais e Trabalhistas</t>
  </si>
  <si>
    <t>Memória de cálculo:</t>
  </si>
  <si>
    <t>HORA EXTRA SUPLEMENTAR</t>
  </si>
  <si>
    <t>ENCARGOS SOCIAIS E TRABALHISTAS</t>
  </si>
  <si>
    <t>1 sobre subtotal 2</t>
  </si>
  <si>
    <t>1 sobre subtotal 3</t>
  </si>
  <si>
    <t>1 sobre o Aviso Prévio Trabalhado</t>
  </si>
  <si>
    <t>1 sobre o subtotal 5</t>
  </si>
  <si>
    <t>1. Encargos Previdenciários e FGTS</t>
  </si>
  <si>
    <t>2. 13º Salário e Adicional de Férias</t>
  </si>
  <si>
    <t>3. Afastamento Maternidade</t>
  </si>
  <si>
    <t>4. Provisão para Rescisão</t>
  </si>
  <si>
    <t>5. Custo de Reposição do Profissional Ausente</t>
  </si>
  <si>
    <t xml:space="preserve">RESUMO DO MÓDULO - ENCARGOS SOCIAIS E TRABALHISTAS </t>
  </si>
  <si>
    <t>ENCARGOS SOCIAIS
(Vide Aba)</t>
  </si>
  <si>
    <t>R.A.T. e F. A. P.</t>
  </si>
  <si>
    <t>SENAI / SENAC</t>
  </si>
  <si>
    <t>SESI / SESC</t>
  </si>
  <si>
    <t>Ausência por Doença</t>
  </si>
  <si>
    <t>Material de Limpeza</t>
  </si>
  <si>
    <t>Valor Unitário</t>
  </si>
  <si>
    <t>Soma Mensal por Posto</t>
  </si>
  <si>
    <t>Material de Copa e Cozinha</t>
  </si>
  <si>
    <t>Quantidade</t>
  </si>
  <si>
    <t>Depreciação Mensal</t>
  </si>
  <si>
    <t>Equipamentos</t>
  </si>
  <si>
    <t>Quantidade
por Posto</t>
  </si>
  <si>
    <t>Quantidade por Posto</t>
  </si>
  <si>
    <t>Periodicidade (Meses)</t>
  </si>
  <si>
    <t>Custo Mensal</t>
  </si>
  <si>
    <t>Quant. Mensal por Posto</t>
  </si>
  <si>
    <t>CITL - CUSTOS INDIRETOS, TRIBUTOS E LUCRO</t>
  </si>
  <si>
    <t>Custo Indireto (CI) - Taxa de administração</t>
  </si>
  <si>
    <t>Lucro antes do Imposto de Renda (L)</t>
  </si>
  <si>
    <t>% CITL =  ((1 + CI) / (1 - T - L)) - 1</t>
  </si>
  <si>
    <t>Optante pela desoneração da folha de pagamento?
(Lei 12.546/2011)</t>
  </si>
  <si>
    <t>Sim</t>
  </si>
  <si>
    <t>Não</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</si>
  <si>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</si>
  <si>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</si>
  <si>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</si>
  <si>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</si>
  <si>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</si>
  <si>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</si>
  <si>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</si>
  <si>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</si>
  <si>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</si>
  <si>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</si>
  <si>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</si>
  <si>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</si>
  <si>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</si>
  <si>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</si>
  <si>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</si>
  <si>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r>
      <t xml:space="preserve">Art. 22, inciso II, alineas "b" e "c" da Lei 8.212/91; Decreto nº 6042/07; Anexo da Resolução MPS/CNPS nº 1.329/17 (Fator Acidentário de Prevenção - FAP). </t>
    </r>
    <r>
      <rPr>
        <b/>
        <sz val="8"/>
        <rFont val="Arial"/>
        <family val="2"/>
      </rPr>
      <t/>
    </r>
  </si>
  <si>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</si>
  <si>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</si>
  <si>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</si>
  <si>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</si>
  <si>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</si>
  <si>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</si>
  <si>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</si>
  <si>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</si>
  <si>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</si>
  <si>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</si>
  <si>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</si>
  <si>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</si>
  <si>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</si>
  <si>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</si>
  <si>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</si>
  <si>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</si>
  <si>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</si>
  <si>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 xml:space="preserve">SUBMÓDULO 4 - Provisão para Rescisão </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</si>
  <si>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</si>
  <si>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</si>
  <si>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Súmula nº 305/TST e Acórdão TCU 2.217/2010 - Plenário.</t>
  </si>
  <si>
    <t>B41 X 8%</t>
  </si>
  <si>
    <t>B41 X 8% X 50%</t>
  </si>
  <si>
    <t xml:space="preserve">Refere-se à indenização de sete dias corridos devida ao empregado no caso de o empregador rescindir o contrato sem justo motivo e conceder aviso prévio, conforme disposto no art. 488 da CLT.  (Acordão TCU 1186/2017). </t>
  </si>
  <si>
    <t>((7 / 30) / 12) X 100 = 1,94%</t>
  </si>
  <si>
    <r>
      <rPr>
        <b/>
        <sz val="8"/>
        <rFont val="Arial"/>
        <family val="2"/>
      </rPr>
      <t>SUBMÓDULO 1</t>
    </r>
    <r>
      <rPr>
        <sz val="8"/>
        <rFont val="Arial"/>
        <family val="2"/>
      </rPr>
      <t xml:space="preserve"> sobre o Aviso Prévio Trabalhado. </t>
    </r>
  </si>
  <si>
    <t>B23 X B44</t>
  </si>
  <si>
    <t>B44 X 8% X 50%</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</si>
  <si>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</si>
  <si>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0,5 X 0,9 X [1 + 1/12 + 1/12 + (1/3 X 1/12)] = 4,30%</t>
  </si>
  <si>
    <t>Total do SUBMÓDULO 4:</t>
  </si>
  <si>
    <t>SUBMÓDULO 5 - Custo de Reposição do Profissional Ausente</t>
  </si>
  <si>
    <r>
      <t>Afastamento de 30 dias, sem prejuizo da remuneração, após cada período de 12 meses de vigência do contrato de trabalho. O pagamento ocorre conforme preceitua o art. 129 e o inc. I art. 130, CLT; e art. 7º, inciso XVII, CF.</t>
    </r>
    <r>
      <rPr>
        <b/>
        <sz val="8"/>
        <rFont val="Arial"/>
        <family val="2"/>
      </rPr>
      <t/>
    </r>
  </si>
  <si>
    <t>1/12 X 100 = 8,33%</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</si>
  <si>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</si>
  <si>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</si>
  <si>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</si>
  <si>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</si>
  <si>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</si>
  <si>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</si>
  <si>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</si>
  <si>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</si>
  <si>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</si>
  <si>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</si>
  <si>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</si>
  <si>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t>VALOR  DA HORA SUPLEMENTAR  50%</t>
  </si>
  <si>
    <t>VALOR  DA HORA SUPLEMENTAR 100%</t>
  </si>
  <si>
    <t>VALOR  DA HORA SUPLEMENTAR NOTURNA 50%</t>
  </si>
  <si>
    <t>VALOR  DA HORA SUPLEMENTAR NOTURNA 100%</t>
  </si>
  <si>
    <t>AUXÍLIO TRANSPORTE SUPLEMENTAR</t>
  </si>
  <si>
    <t>POR DIA</t>
  </si>
  <si>
    <t>VALE ALIMENTAÇÃO SUPLEMENTAR</t>
  </si>
  <si>
    <r>
      <t xml:space="preserve">CITL - CUSTOS INDIRETOS, TRIBUTOS E LUCROS
</t>
    </r>
    <r>
      <rPr>
        <sz val="10"/>
        <rFont val="Arial"/>
        <family val="2"/>
      </rPr>
      <t>(Vide Aba)</t>
    </r>
  </si>
  <si>
    <r>
      <t xml:space="preserve">Planilha de Custos elaborada com base no Caderno Técnico do Ministério do Planejamento, Desenvolvimento e Gestão, disponível em </t>
    </r>
    <r>
      <rPr>
        <sz val="10"/>
        <color rgb="FF0070C0"/>
        <rFont val="Arial"/>
        <family val="2"/>
      </rPr>
      <t>https://www.comprasgovernamentais.gov.br/images/conteudo/ArquivosCGNOR/Cadernostecnicos/Cadernos2018/CT_LIM_PR_2018.pdf</t>
    </r>
  </si>
  <si>
    <t>PIS - (T)</t>
  </si>
  <si>
    <t>COFINS - (T)</t>
  </si>
  <si>
    <t>ISS - (T)</t>
  </si>
  <si>
    <r>
      <t xml:space="preserve">INSS (CPRB) </t>
    </r>
    <r>
      <rPr>
        <sz val="10"/>
        <color rgb="FFFF0000"/>
        <rFont val="Arial"/>
        <family val="2"/>
      </rPr>
      <t xml:space="preserve">* </t>
    </r>
    <r>
      <rPr>
        <sz val="10"/>
        <rFont val="Arial"/>
        <family val="2"/>
      </rPr>
      <t>(T)</t>
    </r>
  </si>
  <si>
    <r>
      <rPr>
        <sz val="8"/>
        <color rgb="FFFF0000"/>
        <rFont val="Arial"/>
        <family val="2"/>
      </rPr>
      <t xml:space="preserve">* </t>
    </r>
    <r>
      <rPr>
        <sz val="8"/>
        <rFont val="Arial"/>
        <family val="2"/>
      </rPr>
      <t>Preencher somente se a empresa for optante pela desoneração da folha de pagamento (Lei 12546/2011; Item 6.5.1 do Acórdão nº 1212/2014-TCU).</t>
    </r>
  </si>
  <si>
    <r>
      <t>Valor do Posto Unitário Mensal:</t>
    </r>
    <r>
      <rPr>
        <sz val="10"/>
        <color indexed="8"/>
        <rFont val="Arial"/>
        <family val="2"/>
      </rPr>
      <t xml:space="preserve"> Montante A + Montante B + CITL.</t>
    </r>
  </si>
  <si>
    <r>
      <t xml:space="preserve">CITL: </t>
    </r>
    <r>
      <rPr>
        <sz val="10"/>
        <rFont val="Arial"/>
        <family val="2"/>
      </rPr>
      <t>Preencher aba CITL (Custos Indiretos, Tributos e Lucros).</t>
    </r>
  </si>
  <si>
    <r>
      <t xml:space="preserve">Materiais, Ferramentas e Uniformes: </t>
    </r>
    <r>
      <rPr>
        <sz val="10"/>
        <rFont val="Arial"/>
        <family val="2"/>
      </rPr>
      <t>Preencher aba "Insumos".</t>
    </r>
  </si>
  <si>
    <t>CARGA HOR. SEMANAL</t>
  </si>
  <si>
    <t xml:space="preserve">SALÁRIO </t>
  </si>
  <si>
    <t>HORA SALARIO COM 50% DE ACRÉSCIMO</t>
  </si>
  <si>
    <t>HORA SALARIO COM 100% DE ACRÉSCIMO</t>
  </si>
  <si>
    <t>HORA SALÁRIO NOTURNA COM 50% DE ACRÉSCIMO</t>
  </si>
  <si>
    <t>HORA SALÁRIO NOTURNA COM 100% DE ACRÉSCIMO</t>
  </si>
  <si>
    <t>AUXÍLIOS DECORRENTES DE JORNADA SUPLEMENTAR</t>
  </si>
  <si>
    <t>AUXÍLIO TRANSPORTE *</t>
  </si>
  <si>
    <t>AUXÍLIO ALIMENTAÇÃO **</t>
  </si>
  <si>
    <r>
      <rPr>
        <b/>
        <sz val="10"/>
        <rFont val="Arial"/>
        <family val="2"/>
      </rPr>
      <t>Hora Salário Noturna</t>
    </r>
    <r>
      <rPr>
        <sz val="10"/>
        <rFont val="Arial"/>
        <family val="2"/>
      </rPr>
      <t xml:space="preserve">: 20% sobre a hora reduzida 52,5 min. </t>
    </r>
  </si>
  <si>
    <r>
      <rPr>
        <b/>
        <sz val="10"/>
        <rFont val="Arial"/>
        <family val="2"/>
      </rPr>
      <t>Descanso Semanal Remunerado</t>
    </r>
    <r>
      <rPr>
        <sz val="10"/>
        <rFont val="Arial"/>
        <family val="2"/>
      </rPr>
      <t>: Incluído o DSR de 20% sobre o valor da hora suplementar. Conf. Art. 73 do Decreto Lei 5452/43 - CLT.</t>
    </r>
  </si>
  <si>
    <r>
      <rPr>
        <b/>
        <sz val="10"/>
        <rFont val="Arial"/>
        <family val="2"/>
      </rPr>
      <t>Auxílio Transporte</t>
    </r>
    <r>
      <rPr>
        <sz val="10"/>
        <rFont val="Arial"/>
        <family val="2"/>
      </rPr>
      <t xml:space="preserve">: Valor diário ( VT X 2 ). </t>
    </r>
    <r>
      <rPr>
        <sz val="10"/>
        <color rgb="FFFF0000"/>
        <rFont val="Arial"/>
        <family val="2"/>
      </rPr>
      <t>* Devido por dia e somente nos casos de H.E. de sábado, domingo ou feriado.</t>
    </r>
  </si>
  <si>
    <t>Desc. PAT (%)</t>
  </si>
  <si>
    <t>VALOR UNITÁRIO MENSAL (A+B+CITL)</t>
  </si>
  <si>
    <t>INSUMOS
(Vide planilha anexa)</t>
  </si>
  <si>
    <t>Município</t>
  </si>
  <si>
    <t>VALE TRANSPORTE</t>
  </si>
  <si>
    <t>RAT ( 1%, 2% ou 3%) multiplicado pelo FAP (de 50 a 100%)</t>
  </si>
  <si>
    <r>
      <t xml:space="preserve">Encargos Sociais: </t>
    </r>
    <r>
      <rPr>
        <sz val="10"/>
        <rFont val="Arial"/>
        <family val="2"/>
      </rPr>
      <t xml:space="preserve">Percentual máximo de </t>
    </r>
    <r>
      <rPr>
        <sz val="10"/>
        <color rgb="FFFF0000"/>
        <rFont val="Arial"/>
        <family val="2"/>
      </rPr>
      <t>77,36%</t>
    </r>
    <r>
      <rPr>
        <sz val="10"/>
        <rFont val="Arial"/>
        <family val="2"/>
      </rPr>
      <t xml:space="preserve"> e contratação diferente de Trabalho Temporário, conforme planilha de "Encargos".</t>
    </r>
  </si>
  <si>
    <t>AUXÍLIO ALIMENTAÇÃO (Mensal)</t>
  </si>
  <si>
    <t>Serviços de Limpeza e Conservação - Polo 4 - Maringá</t>
  </si>
  <si>
    <t>Unidade</t>
  </si>
  <si>
    <t>Descrição</t>
  </si>
  <si>
    <t>Álcool etílico 96 graus GL, frasco de 1 litro.</t>
  </si>
  <si>
    <t>Frasco</t>
  </si>
  <si>
    <t>Álcool gel para limpeza, 46,2 INPM, frasco de 500g.</t>
  </si>
  <si>
    <t>Sabonete líquido bactericida, frasco de 1 litro.</t>
  </si>
  <si>
    <t>Papel higiênico interfolhado, folha dupla, extra branco, macio, de primeira linha, caixa com 8.000 tamanho 10 x 20 cm, marcas de referência: Indaial e Inovatta.</t>
  </si>
  <si>
    <t>Caixa</t>
  </si>
  <si>
    <t>Papel toalha interfolhado, folha dupla, caixa com 2400 folhas em fardos, 22 x 22 cm, marcas de referência: Inovatta Santler e Kleenex.</t>
  </si>
  <si>
    <t>Água sanitária, base hipoclorito de sódio, com concentração mínima de 2% de cloro ativo, frasco de 1 litro, marcas de referência: Qboa, Brilhante ou Ypê.</t>
  </si>
  <si>
    <t>Detergente desengraxante, em gel, para remoção de fuligem, limo, gordura, para uso em piso, cerâmica, paredes, vidros, alumínios, etc.; frasco de 1 litro.</t>
  </si>
  <si>
    <t>Desinfetante líquido a base de pinho, frasco de 5 litros.</t>
  </si>
  <si>
    <t>Esponja sintética, dupla face, para limpeza de vidro e alumínio, marcas de referência: Assolan, Scoth Brite ou Esfrebom.</t>
  </si>
  <si>
    <t>Palha de aço, pacote 08 unidades, marca de referência: Assolan ou Bombril.</t>
  </si>
  <si>
    <t>Pacote</t>
  </si>
  <si>
    <t>Estopa para polimento, 100% algodão, cor branca, pacote de 1 kg.</t>
  </si>
  <si>
    <t>Flanela 100% algodão, bordas overloqueadas em linhas de algodão, para uso geral, dimensões mínimas de 30 x 50 cm.</t>
  </si>
  <si>
    <t>Lustra móveis a base de óleo de peroba, frasco de 200 ml.</t>
  </si>
  <si>
    <t>Limpador concentrado para limpeza pesada, composto de tensoativo não iônico, coadjuvante com perfume, frasco de 1 litro.</t>
  </si>
  <si>
    <t>Pano de chão em algodão lavado, tipo saco, 65x40 cm.</t>
  </si>
  <si>
    <t>Limpador saponáceo cremoso, frasco de 500ml, marca de referência: CIF, Mr. Musculo, Assolan ou Sapólio.</t>
  </si>
  <si>
    <t>Pano de prato, composição 100% algodão, 50 X 70 cm.</t>
  </si>
  <si>
    <t>Sabão em pó biodegradável, pacote de 1 Kg, marcas de referência: Omo, Tixan, Brilhante, Surf ou Assim.</t>
  </si>
  <si>
    <t>Saco plástico para lixo de 30 litros, pacote com 10 unidades, classe I, em resina termoplástica preferencialmente reciclada, largura de 59 cm, altura de 62 cm, micragem de 6,0.</t>
  </si>
  <si>
    <t>Removedor de uso doméstico, tipo Varsol, frasco de 500ml.</t>
  </si>
  <si>
    <t>Par de luvas multiuso, fina, tamanho único.</t>
  </si>
  <si>
    <t>Par</t>
  </si>
  <si>
    <t>Detergente líquido de cozinha, frasco de 500 ml, marcas de referência: Veja, Ypê, Limpol e Minuano.</t>
  </si>
  <si>
    <t>Saco plástico para lixo de 100 litros, classe I, em resina termoplástica preferencialmente reciclada, largura de 75 cm, altura de 105 cm, micragem de 6,0, reforçado.</t>
  </si>
  <si>
    <t>Saco plástico para lixo de 200 litros, classe I, em resina termoplástica preferencialmente reciclada, largura de 85 cm, altura de 100 cm, micragem de 6,0, reforçado.</t>
  </si>
  <si>
    <t>Café torrado e moído, pacote de 500 gr., marcas de referência: Melitta, Damasco ou 3 Corações.</t>
  </si>
  <si>
    <t>Chá mate, caixa com 25 saquinhos, marcas de referência: Leão ou Mate Real.</t>
  </si>
  <si>
    <t>Açúcar branco refinado, pacote de 5 kg, marcas de referência: União ou Alto Alegre.</t>
  </si>
  <si>
    <t>Filtro de papel para café, número 103, caixa com 30 unidades, marcas de referência: Melitta, 3 Corações ou Itamaraty.</t>
  </si>
  <si>
    <t>Gás de cozinha (GLP), botijão de 13 KG (P13).</t>
  </si>
  <si>
    <t>Botijão</t>
  </si>
  <si>
    <t>Ferramentas de trabalho</t>
  </si>
  <si>
    <t>Desentupidor de pia, ralos e vasos; confeccionado em borracha natural; com cabo de madeira longo.</t>
  </si>
  <si>
    <t>Mangueira de jardim, plástica, flexível, com bico e conexão, com 100 metros de comprimento.</t>
  </si>
  <si>
    <t>Pá para lixo, plástica, com cabo longo de madeira.</t>
  </si>
  <si>
    <t>Vassoura rastelo metálica, com cabo de madeira.</t>
  </si>
  <si>
    <t>Placa sinalizadora de piso molhado, em plástico reforçado, medidas aproximadas de 30 X 60 cm.</t>
  </si>
  <si>
    <t>Balde plástico, de 15 litros.</t>
  </si>
  <si>
    <t>PAD:</t>
  </si>
  <si>
    <t>Kit completo para limpeza de vidros e forros, com alcance de no mínimo 3 metros, incluindo lavador, guias removíveis, raspadores, extensão, etc. Marca de referência: Unger.</t>
  </si>
  <si>
    <t>Lavadora de alta pressão, 1800W.</t>
  </si>
  <si>
    <t xml:space="preserve">Calça de brim 100% algodão; cor preta; com bolsos laterais; cós com elástico e cordão. </t>
  </si>
  <si>
    <t>Camiseta de malha branca; 100% algodão; com mangas curtas.</t>
  </si>
  <si>
    <t>Camiseta de malha branca; 100% algodão; com mangas longas.</t>
  </si>
  <si>
    <t>Sapato; cor preta; em EVA; impermeável; solado em formato anabela totalmente antiderrapante; palmilhas com tratamento antimicrobiano; marcas de referência: Soft Works, Mameluko e Fujiwara.</t>
  </si>
  <si>
    <t>Jaqueta de nylon; com forração; impermeável; fechamento por zíper e botões de pressão; punhos e barra com ribana.</t>
  </si>
  <si>
    <t>Touca tipo tiara; com rede; tecido Oxford; tule de alta qualidade; cor preta.</t>
  </si>
  <si>
    <t>Espátula de aço inox, com cabo de madeira.</t>
  </si>
  <si>
    <t>Escova sanitária em plástico, com suporte.</t>
  </si>
  <si>
    <t>Galão plástico com tampa, de 20 litros, para diluição.</t>
  </si>
  <si>
    <t>Vassoura em nylon, cerdas resistentes, com cabo de madeira.</t>
  </si>
  <si>
    <t>Rodo de limpeza, de plástico, 40 cm, com cabo de madeira.</t>
  </si>
  <si>
    <t>Aspirador de pó, líquido e sólido; profissional; 1600W; com sacos para reposição (se necessário).</t>
  </si>
  <si>
    <t>Crachá de plástico resistente, com foto, nome e identificação da empresa.</t>
  </si>
  <si>
    <t>Uniformes</t>
  </si>
  <si>
    <t>EPI (Equipamento de Proteção Individual)</t>
  </si>
  <si>
    <t>Mensal por Posto:</t>
  </si>
  <si>
    <t>Rateio (Meses de contratação)</t>
  </si>
  <si>
    <r>
      <t xml:space="preserve">Período de Depreciação (Meses) </t>
    </r>
    <r>
      <rPr>
        <b/>
        <sz val="9"/>
        <color rgb="FFFF0000"/>
        <rFont val="Arial"/>
        <family val="2"/>
      </rPr>
      <t>*</t>
    </r>
  </si>
  <si>
    <t>Soma</t>
  </si>
  <si>
    <t>Total do Pacote:</t>
  </si>
  <si>
    <t>INSUMOS - PERÍODO EXTRAORDINÁRIO (Pacote)</t>
  </si>
  <si>
    <r>
      <rPr>
        <sz val="8"/>
        <color rgb="FFFF0000"/>
        <rFont val="Arial"/>
        <family val="2"/>
      </rPr>
      <t>*</t>
    </r>
    <r>
      <rPr>
        <sz val="8"/>
        <rFont val="Arial"/>
        <family val="2"/>
      </rPr>
      <t xml:space="preserve"> Conforme IN 1700/17 da RFB.</t>
    </r>
  </si>
  <si>
    <t>Alto Paraná</t>
  </si>
  <si>
    <t>Astorga</t>
  </si>
  <si>
    <t>Barbosa Ferraz</t>
  </si>
  <si>
    <t>Campo Mourão</t>
  </si>
  <si>
    <t>Centenário do Sul</t>
  </si>
  <si>
    <t>Cianorte</t>
  </si>
  <si>
    <t>Cidade Gaúcha</t>
  </si>
  <si>
    <t>Colorado</t>
  </si>
  <si>
    <t>Cruzeiro do Oeste</t>
  </si>
  <si>
    <t>Engenheiro Beltrão</t>
  </si>
  <si>
    <t>Grandes Rios</t>
  </si>
  <si>
    <t>Icaraíma</t>
  </si>
  <si>
    <t>Iretama</t>
  </si>
  <si>
    <t>Ivaiporã</t>
  </si>
  <si>
    <t>Jandaia do Sul</t>
  </si>
  <si>
    <t>Loanda</t>
  </si>
  <si>
    <t>Mamborê</t>
  </si>
  <si>
    <t>Mandaguaçu</t>
  </si>
  <si>
    <t>Mandaguari</t>
  </si>
  <si>
    <t>Marialva</t>
  </si>
  <si>
    <t>Nova Esperança</t>
  </si>
  <si>
    <t>Nova Londrina</t>
  </si>
  <si>
    <t>Paraíso do Norte</t>
  </si>
  <si>
    <t>Parancity</t>
  </si>
  <si>
    <t>Paranavaí</t>
  </si>
  <si>
    <t>Peabiru</t>
  </si>
  <si>
    <t>Santa Fé</t>
  </si>
  <si>
    <t>Santa Isabel do Ivaí</t>
  </si>
  <si>
    <t>Sarandi</t>
  </si>
  <si>
    <t>Terra Boa</t>
  </si>
  <si>
    <t>Terra Rica</t>
  </si>
  <si>
    <t>Umarama</t>
  </si>
  <si>
    <t>Limpador multiuso, frasco de 500ml, marcas de referência: Veja, Ypê e Pratice.</t>
  </si>
  <si>
    <t>São João do Ivaí</t>
  </si>
  <si>
    <r>
      <t xml:space="preserve">Auxiliar de limpeza (CBO 5143-20) - </t>
    </r>
    <r>
      <rPr>
        <b/>
        <sz val="10"/>
        <color theme="1"/>
        <rFont val="Arial"/>
        <family val="2"/>
      </rPr>
      <t>20</t>
    </r>
    <r>
      <rPr>
        <sz val="10"/>
        <color theme="1"/>
        <rFont val="Arial"/>
        <family val="2"/>
      </rPr>
      <t xml:space="preserve"> hrs</t>
    </r>
  </si>
  <si>
    <t>Resumo Contratual</t>
  </si>
  <si>
    <t>Valor Unitário Mensal</t>
  </si>
  <si>
    <t>Quantidade de Postos</t>
  </si>
  <si>
    <t>Valor
Mensal</t>
  </si>
  <si>
    <t>Vigência
(Meses)</t>
  </si>
  <si>
    <t>Valor Total Contratual:</t>
  </si>
  <si>
    <t>Observações</t>
  </si>
  <si>
    <t>Data Proposta:</t>
  </si>
  <si>
    <t>11701/18</t>
  </si>
  <si>
    <t>Valor Devido</t>
  </si>
  <si>
    <t>Média do Valor Devido:</t>
  </si>
  <si>
    <t>Média do Valor do V.T.:</t>
  </si>
  <si>
    <r>
      <rPr>
        <b/>
        <sz val="10"/>
        <color rgb="FFFF0000"/>
        <rFont val="Arial"/>
        <family val="2"/>
      </rPr>
      <t>Limite de H.E.</t>
    </r>
    <r>
      <rPr>
        <sz val="10"/>
        <rFont val="Arial"/>
        <family val="2"/>
      </rPr>
      <t>: 6 horas semanais, os contratos de tempo parcial (20 hrs). Conf. Parágrafo 4º do art. 58-A da CLT (Alterado pela Lei 13.467/17).</t>
    </r>
  </si>
  <si>
    <t>Soma:</t>
  </si>
  <si>
    <t>CITL*:</t>
  </si>
  <si>
    <t>* Vide planilha CITL.</t>
  </si>
  <si>
    <t>33</t>
  </si>
  <si>
    <t>CUMULAÇÃO DE FUNÇÃO (Informar valor mensal para posto de 44 hrs)</t>
  </si>
  <si>
    <r>
      <t xml:space="preserve">V.U. (R$) </t>
    </r>
    <r>
      <rPr>
        <b/>
        <sz val="10"/>
        <color rgb="FFFF0000"/>
        <rFont val="Arial"/>
        <family val="2"/>
      </rPr>
      <t>*</t>
    </r>
  </si>
  <si>
    <t>Valor Mensal</t>
  </si>
  <si>
    <t>AUXÍLIO TRANSPORTE (Vide planilha V.T.)</t>
  </si>
  <si>
    <t>INSUMOS (Posto 20 hrs)</t>
  </si>
  <si>
    <t>OUTROS BENEFÍCIOS
Valor Mensal
(Descrever aqui)</t>
  </si>
  <si>
    <t>Papel toalha interfolhado, folha dupla, caixa com 2400 folhas em fardos, 22 x 22 cm, marcas de referência: Inovatta Santler e Mili.</t>
  </si>
  <si>
    <t>Blusa de moletom; cor preta; sem abertura frontal.</t>
  </si>
  <si>
    <t>PLANILHA DE FORMAÇÃO DE CUSTOS E PREÇOS - BASE LICITANTE</t>
  </si>
  <si>
    <t>–</t>
  </si>
  <si>
    <t>Vale-alimentação pago no gozo das férias, de acordo com a ocorrência de faltas, justificadas ou não, contadas a partir de 01/02/2019 (Cláusula Décima Terceira, Parágrafo Oitavo);</t>
  </si>
  <si>
    <t>Pago de acordo com a ocorrência do fato gerador.</t>
  </si>
  <si>
    <t>SITUAÇÃO</t>
  </si>
  <si>
    <t>VALOR DO VALE-ALIMENTAÇÃO</t>
  </si>
  <si>
    <t>DESCONTO DO PAT</t>
  </si>
  <si>
    <t>VALOR DEVIDO</t>
  </si>
  <si>
    <t>Nenhuma falta.</t>
  </si>
  <si>
    <t>De 01 a 03 faltas.</t>
  </si>
  <si>
    <t>De 04 a 05 faltas.</t>
  </si>
  <si>
    <t>06 ou mais faltas.</t>
  </si>
  <si>
    <t>Convenção Coletiva de Trabalho utilizada como referência:</t>
  </si>
  <si>
    <r>
      <rPr>
        <b/>
        <sz val="10"/>
        <rFont val="Arial"/>
        <family val="2"/>
      </rPr>
      <t>Auxílio Alimentação</t>
    </r>
    <r>
      <rPr>
        <sz val="10"/>
        <rFont val="Arial"/>
        <family val="2"/>
      </rPr>
      <t xml:space="preserve">: Valor diário ( AA / 30 ). </t>
    </r>
    <r>
      <rPr>
        <sz val="10"/>
        <color rgb="FFFF0000"/>
        <rFont val="Arial"/>
        <family val="2"/>
      </rPr>
      <t xml:space="preserve">** No regime SDF, o valor será pago por dia efetivamente trabalhado. </t>
    </r>
  </si>
  <si>
    <r>
      <t xml:space="preserve">Dias úteis: </t>
    </r>
    <r>
      <rPr>
        <sz val="10"/>
        <rFont val="Arial"/>
        <family val="2"/>
      </rPr>
      <t>21 =  [ ( 365 / 7 ) X 5 - 9 ] / 12 = 20,98 (Acórdão TCU nº 1904/07 Plenário).</t>
    </r>
  </si>
  <si>
    <r>
      <rPr>
        <sz val="10"/>
        <color rgb="FFFF0000"/>
        <rFont val="Arial"/>
        <family val="2"/>
      </rPr>
      <t>*</t>
    </r>
    <r>
      <rPr>
        <sz val="10"/>
        <color theme="1"/>
        <rFont val="Arial"/>
        <family val="2"/>
      </rPr>
      <t xml:space="preserve"> Os valores apresentados referem-se a pesquisa realizada em 20/02/2019 (Projeto Básico) e poderão ser alterados pela empresa, de acordo com os valores vigentes na data da proposta. (Registrar 0,00 nos municípios onde não houver sistema de transporte público regulamentado).</t>
    </r>
  </si>
  <si>
    <t>BENEFÍCIO EXCLUSIVO - CCT SIEMACO (Vale Alimentação por Assiduidade)</t>
  </si>
  <si>
    <r>
      <rPr>
        <b/>
        <sz val="10"/>
        <rFont val="Arial"/>
        <family val="2"/>
      </rPr>
      <t>Encargos Sociais</t>
    </r>
    <r>
      <rPr>
        <sz val="10"/>
        <rFont val="Arial"/>
        <family val="2"/>
      </rPr>
      <t>: Percentual máximo de 39,80% - Submódulo 1 de Encargos Sociais.</t>
    </r>
  </si>
  <si>
    <t>Valores expressos em reais (R$).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</si>
</sst>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0;[Red]0.00"/>
    <numFmt numFmtId="168" formatCode="0;[Red]0"/>
    <numFmt numFmtId="169" formatCode="0.0000%"/>
    <numFmt numFmtId="170" formatCode="0.0000"/>
    <numFmt numFmtId="171" formatCode="&quot;R$&quot;\ #,##0.00"/>
  </numFmts>
  <fonts count="59" x14ac:knownFonts="1">
    <font>
      <sz val="10"/>
      <name val="Arial"/>
    </font>
    <font>
      <sz val="11"/>
      <color theme="1"/>
      <name val="Calibri"/>
      <family val="2"/>
      <scheme val="minor"/>
    </font>
    <font>
      <sz val="11"/>
      <color theme="1"/>
      <name val="Calibri"/>
      <family val="2"/>
      <scheme val="minor"/>
    </font>
    <font>
      <sz val="10"/>
      <name val="Arial"/>
      <family val="2"/>
    </font>
    <font>
      <b/>
      <sz val="9"/>
      <name val="Arial"/>
      <family val="2"/>
    </font>
    <font>
      <sz val="9"/>
      <name val="Arial"/>
      <family val="2"/>
    </font>
    <font>
      <b/>
      <i/>
      <sz val="10"/>
      <name val="Arial"/>
      <family val="2"/>
    </font>
    <font>
      <b/>
      <sz val="7"/>
      <name val="Arial"/>
      <family val="2"/>
    </font>
    <font>
      <b/>
      <sz val="10"/>
      <name val="Arial"/>
      <family val="2"/>
    </font>
    <font>
      <b/>
      <sz val="8"/>
      <name val="Arial"/>
      <family val="2"/>
    </font>
    <font>
      <sz val="8"/>
      <color indexed="10"/>
      <name val="Arial"/>
      <family val="2"/>
    </font>
    <font>
      <sz val="8"/>
      <name val="Arial"/>
      <family val="2"/>
    </font>
    <font>
      <b/>
      <i/>
      <u/>
      <sz val="10"/>
      <name val="Arial"/>
      <family val="2"/>
    </font>
    <font>
      <sz val="10"/>
      <name val="Arial"/>
      <family val="2"/>
    </font>
    <font>
      <b/>
      <i/>
      <sz val="9"/>
      <name val="Arial"/>
      <family val="2"/>
    </font>
    <font>
      <sz val="7"/>
      <name val="Arial"/>
      <family val="2"/>
    </font>
    <font>
      <b/>
      <u/>
      <sz val="11"/>
      <name val="Arial"/>
      <family val="2"/>
    </font>
    <font>
      <sz val="8"/>
      <name val="Verdana"/>
      <family val="2"/>
    </font>
    <font>
      <b/>
      <sz val="12"/>
      <name val="Arial"/>
      <family val="2"/>
    </font>
    <font>
      <sz val="8"/>
      <name val="Arial"/>
      <family val="2"/>
    </font>
    <font>
      <b/>
      <sz val="9"/>
      <color indexed="8"/>
      <name val="Arial"/>
      <family val="2"/>
    </font>
    <font>
      <sz val="11"/>
      <color theme="1"/>
      <name val="Garamond"/>
      <family val="1"/>
    </font>
    <font>
      <sz val="10"/>
      <color theme="1"/>
      <name val="Arial"/>
      <family val="2"/>
    </font>
    <font>
      <b/>
      <sz val="10"/>
      <color theme="1"/>
      <name val="Arial"/>
      <family val="2"/>
    </font>
    <font>
      <sz val="10"/>
      <color indexed="12"/>
      <name val="Arial"/>
      <family val="2"/>
    </font>
    <font>
      <b/>
      <sz val="10"/>
      <color indexed="12"/>
      <name val="Arial"/>
      <family val="2"/>
    </font>
    <font>
      <sz val="12"/>
      <name val="Arial"/>
      <family val="2"/>
    </font>
    <font>
      <b/>
      <sz val="11"/>
      <name val="Arial"/>
      <family val="2"/>
    </font>
    <font>
      <b/>
      <sz val="14"/>
      <name val="Arial"/>
      <family val="2"/>
    </font>
    <font>
      <b/>
      <sz val="8"/>
      <color rgb="FFFF0000"/>
      <name val="Arial"/>
      <family val="2"/>
    </font>
    <font>
      <sz val="11"/>
      <color indexed="8"/>
      <name val="Calibri"/>
      <family val="2"/>
    </font>
    <font>
      <b/>
      <sz val="16"/>
      <name val="Arial"/>
      <family val="2"/>
    </font>
    <font>
      <sz val="11"/>
      <color theme="1"/>
      <name val="Arial"/>
      <family val="2"/>
    </font>
    <font>
      <b/>
      <sz val="10"/>
      <color theme="6" tint="-0.499984740745262"/>
      <name val="Arial"/>
      <family val="2"/>
    </font>
    <font>
      <sz val="10"/>
      <color rgb="FFFF0000"/>
      <name val="Arial"/>
      <family val="2"/>
    </font>
    <font>
      <b/>
      <sz val="10"/>
      <color rgb="FF000000"/>
      <name val="Arial"/>
      <family val="2"/>
    </font>
    <font>
      <b/>
      <sz val="8"/>
      <color indexed="10"/>
      <name val="Arial"/>
      <family val="2"/>
    </font>
    <font>
      <sz val="9"/>
      <color theme="1"/>
      <name val="Arial"/>
      <family val="2"/>
    </font>
    <font>
      <b/>
      <sz val="9"/>
      <color theme="1"/>
      <name val="Arial"/>
      <family val="2"/>
    </font>
    <font>
      <b/>
      <sz val="12"/>
      <color theme="6" tint="-0.499984740745262"/>
      <name val="Arial"/>
      <family val="2"/>
    </font>
    <font>
      <b/>
      <i/>
      <sz val="8"/>
      <color rgb="FFFF0000"/>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indexed="8"/>
      <name val="Arial"/>
      <family val="2"/>
    </font>
    <font>
      <b/>
      <sz val="11"/>
      <color theme="1"/>
      <name val="Arial"/>
      <family val="2"/>
    </font>
    <font>
      <sz val="10"/>
      <color rgb="FF0070C0"/>
      <name val="Arial"/>
      <family val="2"/>
    </font>
    <font>
      <sz val="8"/>
      <color theme="1"/>
      <name val="Arial"/>
      <family val="2"/>
    </font>
    <font>
      <sz val="8"/>
      <color rgb="FFFF0000"/>
      <name val="Arial"/>
      <family val="2"/>
    </font>
    <font>
      <b/>
      <sz val="10"/>
      <color rgb="FFFF0000"/>
      <name val="Arial"/>
      <family val="2"/>
    </font>
    <font>
      <sz val="14"/>
      <name val="Arial"/>
      <family val="2"/>
    </font>
    <font>
      <b/>
      <sz val="12"/>
      <color theme="3" tint="0.39997558519241921"/>
      <name val="Arial"/>
      <family val="2"/>
    </font>
    <font>
      <b/>
      <sz val="12"/>
      <color theme="1" tint="0.34998626667073579"/>
      <name val="Arial"/>
      <family val="2"/>
    </font>
    <font>
      <b/>
      <sz val="10"/>
      <color theme="1" tint="0.34998626667073579"/>
      <name val="Arial"/>
      <family val="2"/>
    </font>
    <font>
      <b/>
      <sz val="11"/>
      <color theme="1"/>
      <name val="Garamond"/>
      <family val="1"/>
    </font>
    <font>
      <sz val="10"/>
      <color theme="1"/>
      <name val="Garamond"/>
      <family val="1"/>
    </font>
    <font>
      <b/>
      <sz val="9"/>
      <color rgb="FFFF0000"/>
      <name val="Arial"/>
      <family val="2"/>
    </font>
    <font>
      <sz val="10"/>
      <name val="Calibri"/>
      <family val="2"/>
    </font>
  </fonts>
  <fills count="13">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5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rgb="FFF3F9A7"/>
        <bgColor indexed="64"/>
      </patternFill>
    </fill>
    <fill>
      <patternFill patternType="solid">
        <fgColor theme="4" tint="0.79998168889431442"/>
        <bgColor indexed="64"/>
      </patternFill>
    </fill>
  </fills>
  <borders count="69">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double">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top/>
      <bottom style="thin">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theme="6" tint="0.39994506668294322"/>
      </bottom>
      <diagonal/>
    </border>
    <border>
      <left/>
      <right/>
      <top/>
      <bottom style="thick">
        <color theme="6" tint="0.39994506668294322"/>
      </bottom>
      <diagonal/>
    </border>
    <border>
      <left/>
      <right/>
      <top/>
      <bottom style="thick">
        <color theme="4" tint="0.499984740745262"/>
      </bottom>
      <diagonal/>
    </border>
    <border>
      <left/>
      <right/>
      <top/>
      <bottom style="medium">
        <color theme="4" tint="0.39997558519241921"/>
      </bottom>
      <diagonal/>
    </border>
    <border>
      <left/>
      <right/>
      <top/>
      <bottom style="thick">
        <color theme="4" tint="0.59996337778862885"/>
      </bottom>
      <diagonal/>
    </border>
    <border>
      <left/>
      <right/>
      <top/>
      <bottom style="thick">
        <color theme="0" tint="-0.24994659260841701"/>
      </bottom>
      <diagonal/>
    </border>
    <border>
      <left/>
      <right style="medium">
        <color rgb="FF0070C0"/>
      </right>
      <top/>
      <bottom/>
      <diagonal/>
    </border>
    <border>
      <left style="thin">
        <color indexed="64"/>
      </left>
      <right style="thin">
        <color indexed="64"/>
      </right>
      <top style="thick">
        <color theme="6" tint="0.39994506668294322"/>
      </top>
      <bottom style="thin">
        <color indexed="64"/>
      </bottom>
      <diagonal/>
    </border>
    <border>
      <left/>
      <right/>
      <top style="thick">
        <color theme="6" tint="0.39994506668294322"/>
      </top>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
      <left style="thin">
        <color indexed="64"/>
      </left>
      <right style="thin">
        <color indexed="64"/>
      </right>
      <top style="thick">
        <color theme="6" tint="0.39994506668294322"/>
      </top>
      <bottom/>
      <diagonal/>
    </border>
    <border>
      <left style="thin">
        <color indexed="64"/>
      </left>
      <right style="thin">
        <color indexed="64"/>
      </right>
      <top style="thick">
        <color theme="4" tint="0.59996337778862885"/>
      </top>
      <bottom/>
      <diagonal/>
    </border>
    <border>
      <left/>
      <right style="thin">
        <color indexed="64"/>
      </right>
      <top/>
      <bottom/>
      <diagonal/>
    </border>
    <border>
      <left style="medium">
        <color indexed="64"/>
      </left>
      <right/>
      <top style="thin">
        <color indexed="64"/>
      </top>
      <bottom/>
      <diagonal/>
    </border>
  </borders>
  <cellStyleXfs count="12">
    <xf numFmtId="0" fontId="0" fillId="0" borderId="0"/>
    <xf numFmtId="165"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0" fontId="3" fillId="0" borderId="0"/>
    <xf numFmtId="165" fontId="3" fillId="0" borderId="0" applyFont="0" applyFill="0" applyBorder="0" applyAlignment="0" applyProtection="0"/>
    <xf numFmtId="0" fontId="41" fillId="0" borderId="56" applyNumberFormat="0" applyFill="0" applyAlignment="0" applyProtection="0"/>
    <xf numFmtId="0" fontId="42" fillId="0" borderId="57" applyNumberFormat="0" applyFill="0" applyAlignment="0" applyProtection="0"/>
    <xf numFmtId="44" fontId="3" fillId="0" borderId="0" applyFont="0" applyFill="0" applyBorder="0" applyAlignment="0" applyProtection="0"/>
    <xf numFmtId="43" fontId="3" fillId="0" borderId="0" applyFont="0" applyFill="0" applyBorder="0" applyAlignment="0" applyProtection="0"/>
    <xf numFmtId="0" fontId="1" fillId="0" borderId="0"/>
    <xf numFmtId="44" fontId="1" fillId="0" borderId="0" applyFont="0" applyFill="0" applyBorder="0" applyAlignment="0" applyProtection="0"/>
  </cellStyleXfs>
  <cellXfs count="725">
    <xf numFmtId="0" fontId="0" fillId="0" borderId="0" xfId="0"/>
    <xf numFmtId="167" fontId="5" fillId="0" borderId="0" xfId="0" applyNumberFormat="1" applyFont="1" applyProtection="1">
      <protection locked="0"/>
    </xf>
    <xf numFmtId="167" fontId="5" fillId="0" borderId="0" xfId="0" applyNumberFormat="1" applyFont="1" applyBorder="1" applyProtection="1">
      <protection locked="0"/>
    </xf>
    <xf numFmtId="0" fontId="5" fillId="0" borderId="0" xfId="0" applyFont="1" applyProtection="1">
      <protection locked="0"/>
    </xf>
    <xf numFmtId="0" fontId="9" fillId="0" borderId="0" xfId="0" applyFont="1" applyAlignment="1" applyProtection="1">
      <alignment horizontal="left"/>
      <protection locked="0"/>
    </xf>
    <xf numFmtId="0" fontId="4" fillId="0" borderId="0" xfId="0" applyFont="1" applyAlignment="1" applyProtection="1">
      <alignment horizontal="center"/>
      <protection locked="0"/>
    </xf>
    <xf numFmtId="0" fontId="4" fillId="0" borderId="0" xfId="0" applyFont="1" applyAlignment="1" applyProtection="1">
      <alignment horizontal="left"/>
      <protection locked="0"/>
    </xf>
    <xf numFmtId="0" fontId="11" fillId="0" borderId="0" xfId="0" applyFont="1" applyProtection="1">
      <protection locked="0"/>
    </xf>
    <xf numFmtId="0" fontId="5" fillId="0" borderId="0" xfId="0" applyFont="1" applyAlignment="1" applyProtection="1">
      <alignment horizontal="center"/>
      <protection locked="0"/>
    </xf>
    <xf numFmtId="10" fontId="15" fillId="0" borderId="0" xfId="0" applyNumberFormat="1" applyFont="1" applyProtection="1">
      <protection locked="0"/>
    </xf>
    <xf numFmtId="166" fontId="5" fillId="0" borderId="0" xfId="0" applyNumberFormat="1" applyFont="1" applyProtection="1">
      <protection locked="0"/>
    </xf>
    <xf numFmtId="10" fontId="15" fillId="0" borderId="0" xfId="0" applyNumberFormat="1" applyFont="1" applyBorder="1" applyProtection="1">
      <protection locked="0"/>
    </xf>
    <xf numFmtId="10" fontId="5" fillId="0" borderId="0" xfId="0" applyNumberFormat="1" applyFont="1" applyProtection="1">
      <protection locked="0"/>
    </xf>
    <xf numFmtId="10" fontId="11" fillId="0" borderId="27" xfId="0" applyNumberFormat="1" applyFont="1" applyBorder="1" applyAlignment="1" applyProtection="1">
      <alignment horizontal="justify" vertical="justify" wrapText="1"/>
      <protection locked="0"/>
    </xf>
    <xf numFmtId="0" fontId="11" fillId="0" borderId="28" xfId="0" applyFont="1" applyBorder="1" applyAlignment="1" applyProtection="1">
      <alignment horizontal="justify" vertical="justify"/>
      <protection locked="0"/>
    </xf>
    <xf numFmtId="0" fontId="5" fillId="0" borderId="0" xfId="0" applyFont="1" applyFill="1" applyBorder="1" applyProtection="1">
      <protection locked="0"/>
    </xf>
    <xf numFmtId="0" fontId="11" fillId="0" borderId="0" xfId="0" applyFont="1" applyFill="1" applyBorder="1" applyProtection="1">
      <protection locked="0"/>
    </xf>
    <xf numFmtId="0" fontId="4" fillId="0" borderId="0" xfId="0" applyFont="1" applyProtection="1">
      <protection locked="0"/>
    </xf>
    <xf numFmtId="0" fontId="4" fillId="0" borderId="0" xfId="0" applyFont="1" applyBorder="1" applyAlignment="1" applyProtection="1">
      <alignment horizontal="left"/>
      <protection locked="0"/>
    </xf>
    <xf numFmtId="166" fontId="16" fillId="0" borderId="0" xfId="0" applyNumberFormat="1" applyFont="1" applyFill="1" applyBorder="1" applyProtection="1">
      <protection locked="0"/>
    </xf>
    <xf numFmtId="167" fontId="4" fillId="0" borderId="0" xfId="0" applyNumberFormat="1" applyFont="1" applyFill="1" applyBorder="1" applyAlignment="1" applyProtection="1">
      <alignment horizontal="center"/>
      <protection locked="0"/>
    </xf>
    <xf numFmtId="10" fontId="7" fillId="4" borderId="3" xfId="0" applyNumberFormat="1" applyFont="1" applyFill="1" applyBorder="1" applyAlignment="1" applyProtection="1">
      <alignment vertical="center"/>
    </xf>
    <xf numFmtId="10" fontId="15" fillId="4" borderId="32" xfId="0" applyNumberFormat="1" applyFont="1" applyFill="1" applyBorder="1" applyAlignment="1" applyProtection="1">
      <alignment vertical="center"/>
    </xf>
    <xf numFmtId="10" fontId="7" fillId="3" borderId="20" xfId="0" applyNumberFormat="1" applyFont="1" applyFill="1" applyBorder="1" applyAlignment="1" applyProtection="1">
      <alignment vertical="center"/>
    </xf>
    <xf numFmtId="10" fontId="15" fillId="0" borderId="0" xfId="0" applyNumberFormat="1" applyFont="1" applyAlignment="1" applyProtection="1">
      <alignment vertical="center"/>
    </xf>
    <xf numFmtId="166" fontId="6" fillId="3" borderId="20" xfId="0" applyNumberFormat="1" applyFont="1" applyFill="1" applyBorder="1" applyAlignment="1" applyProtection="1">
      <alignment vertical="center"/>
    </xf>
    <xf numFmtId="10" fontId="7" fillId="3" borderId="20" xfId="0" applyNumberFormat="1" applyFont="1" applyFill="1" applyBorder="1" applyProtection="1"/>
    <xf numFmtId="166" fontId="6" fillId="3" borderId="20" xfId="0" applyNumberFormat="1" applyFont="1" applyFill="1" applyBorder="1" applyProtection="1"/>
    <xf numFmtId="166" fontId="12" fillId="3" borderId="20" xfId="0" applyNumberFormat="1" applyFont="1" applyFill="1" applyBorder="1" applyProtection="1"/>
    <xf numFmtId="10" fontId="7" fillId="4" borderId="20" xfId="0" applyNumberFormat="1" applyFont="1" applyFill="1" applyBorder="1" applyProtection="1"/>
    <xf numFmtId="10" fontId="7" fillId="4" borderId="33" xfId="0" applyNumberFormat="1" applyFont="1" applyFill="1" applyBorder="1" applyProtection="1"/>
    <xf numFmtId="166" fontId="4" fillId="4" borderId="2" xfId="0" applyNumberFormat="1" applyFont="1" applyFill="1" applyBorder="1" applyProtection="1"/>
    <xf numFmtId="10" fontId="15" fillId="3" borderId="26" xfId="0" applyNumberFormat="1" applyFont="1" applyFill="1" applyBorder="1" applyProtection="1"/>
    <xf numFmtId="167" fontId="4" fillId="3" borderId="20" xfId="0" applyNumberFormat="1" applyFont="1" applyFill="1" applyBorder="1" applyProtection="1"/>
    <xf numFmtId="166" fontId="15" fillId="4" borderId="20" xfId="0" applyNumberFormat="1" applyFont="1" applyFill="1" applyBorder="1" applyProtection="1"/>
    <xf numFmtId="166" fontId="4" fillId="0" borderId="2" xfId="0" applyNumberFormat="1" applyFont="1" applyBorder="1" applyProtection="1"/>
    <xf numFmtId="167" fontId="4" fillId="5" borderId="3" xfId="0" applyNumberFormat="1" applyFont="1" applyFill="1" applyBorder="1" applyProtection="1"/>
    <xf numFmtId="10" fontId="7" fillId="4" borderId="1" xfId="0" applyNumberFormat="1" applyFont="1" applyFill="1" applyBorder="1" applyProtection="1"/>
    <xf numFmtId="167" fontId="6" fillId="3" borderId="20" xfId="0" applyNumberFormat="1" applyFont="1" applyFill="1" applyBorder="1" applyProtection="1"/>
    <xf numFmtId="166" fontId="5" fillId="0" borderId="0" xfId="0" applyNumberFormat="1" applyFont="1" applyAlignment="1" applyProtection="1">
      <alignment vertical="center"/>
    </xf>
    <xf numFmtId="166" fontId="7" fillId="0" borderId="13" xfId="0" applyNumberFormat="1" applyFont="1" applyBorder="1" applyAlignment="1" applyProtection="1">
      <alignment horizontal="center" vertical="center"/>
    </xf>
    <xf numFmtId="167" fontId="4" fillId="3" borderId="20" xfId="0" applyNumberFormat="1" applyFont="1" applyFill="1" applyBorder="1" applyAlignment="1" applyProtection="1">
      <alignment vertical="center"/>
    </xf>
    <xf numFmtId="10" fontId="15" fillId="4" borderId="3" xfId="0" applyNumberFormat="1" applyFont="1" applyFill="1" applyBorder="1" applyAlignment="1" applyProtection="1">
      <alignment vertical="center"/>
    </xf>
    <xf numFmtId="0" fontId="9" fillId="0" borderId="3" xfId="0" applyFont="1" applyBorder="1" applyAlignment="1" applyProtection="1">
      <alignment horizontal="left"/>
    </xf>
    <xf numFmtId="168" fontId="4" fillId="2" borderId="3" xfId="0" applyNumberFormat="1" applyFont="1" applyFill="1" applyBorder="1" applyAlignment="1" applyProtection="1">
      <alignment horizontal="center"/>
    </xf>
    <xf numFmtId="167" fontId="4" fillId="0" borderId="3" xfId="0" applyNumberFormat="1" applyFont="1" applyFill="1" applyBorder="1" applyAlignment="1" applyProtection="1">
      <alignment horizontal="center"/>
    </xf>
    <xf numFmtId="167" fontId="4" fillId="0" borderId="0" xfId="0" applyNumberFormat="1" applyFont="1" applyFill="1" applyBorder="1" applyAlignment="1" applyProtection="1">
      <alignment horizontal="center"/>
    </xf>
    <xf numFmtId="0" fontId="9" fillId="0" borderId="0" xfId="0" applyFont="1" applyAlignment="1" applyProtection="1">
      <alignment horizontal="left"/>
    </xf>
    <xf numFmtId="0" fontId="4" fillId="0" borderId="0" xfId="0" applyFont="1" applyAlignment="1" applyProtection="1">
      <alignment horizontal="center"/>
    </xf>
    <xf numFmtId="0" fontId="4" fillId="0" borderId="0" xfId="0" applyFont="1" applyAlignment="1" applyProtection="1">
      <alignment horizontal="left"/>
    </xf>
    <xf numFmtId="167" fontId="4" fillId="0" borderId="0" xfId="0" applyNumberFormat="1" applyFont="1" applyAlignment="1" applyProtection="1">
      <alignment horizontal="left"/>
    </xf>
    <xf numFmtId="0" fontId="7" fillId="0" borderId="0" xfId="0" applyFont="1" applyAlignment="1" applyProtection="1">
      <alignment horizontal="center"/>
    </xf>
    <xf numFmtId="0" fontId="7" fillId="0" borderId="14" xfId="0" applyFont="1" applyFill="1" applyBorder="1" applyAlignment="1" applyProtection="1">
      <alignment horizontal="center"/>
    </xf>
    <xf numFmtId="0" fontId="4" fillId="0" borderId="15" xfId="0" applyFont="1" applyBorder="1" applyAlignment="1" applyProtection="1">
      <alignment horizontal="center"/>
    </xf>
    <xf numFmtId="9" fontId="4" fillId="2" borderId="10" xfId="2" applyFont="1" applyFill="1" applyBorder="1" applyAlignment="1" applyProtection="1">
      <alignment horizontal="center" vertical="center"/>
    </xf>
    <xf numFmtId="10" fontId="7" fillId="4" borderId="16" xfId="0" applyNumberFormat="1" applyFont="1" applyFill="1" applyBorder="1" applyAlignment="1" applyProtection="1">
      <alignment vertical="center"/>
    </xf>
    <xf numFmtId="0" fontId="7" fillId="0" borderId="18" xfId="0" applyFont="1" applyFill="1" applyBorder="1" applyAlignment="1" applyProtection="1">
      <alignment horizontal="center"/>
    </xf>
    <xf numFmtId="0" fontId="5" fillId="0" borderId="4" xfId="0" applyFont="1" applyBorder="1" applyAlignment="1" applyProtection="1">
      <alignment vertical="center"/>
    </xf>
    <xf numFmtId="167" fontId="5" fillId="0" borderId="11" xfId="0" applyNumberFormat="1" applyFont="1" applyBorder="1" applyAlignment="1" applyProtection="1">
      <alignment vertical="center"/>
    </xf>
    <xf numFmtId="166" fontId="4" fillId="2" borderId="8" xfId="0" applyNumberFormat="1" applyFont="1" applyFill="1" applyBorder="1" applyAlignment="1" applyProtection="1">
      <alignment vertical="center"/>
    </xf>
    <xf numFmtId="0" fontId="11" fillId="0" borderId="28" xfId="0" applyFont="1" applyBorder="1" applyAlignment="1" applyProtection="1">
      <alignment horizontal="justify" vertical="justify"/>
    </xf>
    <xf numFmtId="166" fontId="4" fillId="2" borderId="9" xfId="0" applyNumberFormat="1" applyFont="1" applyFill="1" applyBorder="1" applyAlignment="1" applyProtection="1">
      <alignment vertical="center"/>
    </xf>
    <xf numFmtId="0" fontId="4" fillId="3" borderId="19" xfId="0" applyFont="1" applyFill="1" applyBorder="1" applyAlignment="1" applyProtection="1">
      <alignment vertical="center"/>
    </xf>
    <xf numFmtId="167" fontId="4" fillId="3" borderId="12" xfId="0" applyNumberFormat="1" applyFont="1" applyFill="1" applyBorder="1" applyAlignment="1" applyProtection="1">
      <alignment vertical="center"/>
    </xf>
    <xf numFmtId="0" fontId="11" fillId="3" borderId="20" xfId="0" applyFont="1" applyFill="1" applyBorder="1" applyAlignment="1" applyProtection="1">
      <alignment horizontal="justify" vertical="justify"/>
    </xf>
    <xf numFmtId="0" fontId="5" fillId="0" borderId="0" xfId="0" applyFont="1" applyAlignment="1" applyProtection="1">
      <alignment vertical="center"/>
    </xf>
    <xf numFmtId="167" fontId="5" fillId="0" borderId="0" xfId="0" applyNumberFormat="1" applyFont="1" applyAlignment="1" applyProtection="1">
      <alignment vertical="center"/>
    </xf>
    <xf numFmtId="0" fontId="11" fillId="0" borderId="0" xfId="0" applyFont="1" applyProtection="1"/>
    <xf numFmtId="167" fontId="4" fillId="0" borderId="0" xfId="0" applyNumberFormat="1" applyFont="1" applyAlignment="1" applyProtection="1">
      <alignment vertical="center"/>
    </xf>
    <xf numFmtId="0" fontId="4" fillId="0" borderId="0" xfId="0" applyFont="1" applyAlignment="1" applyProtection="1">
      <alignment vertical="center"/>
    </xf>
    <xf numFmtId="167" fontId="4" fillId="2" borderId="10" xfId="0" applyNumberFormat="1" applyFont="1" applyFill="1" applyBorder="1" applyAlignment="1" applyProtection="1">
      <alignment horizontal="center" vertical="center"/>
    </xf>
    <xf numFmtId="0" fontId="5" fillId="0" borderId="21" xfId="0" applyFont="1" applyBorder="1" applyAlignment="1" applyProtection="1">
      <alignment vertical="center"/>
    </xf>
    <xf numFmtId="167" fontId="4" fillId="2" borderId="2" xfId="0" applyNumberFormat="1" applyFont="1" applyFill="1" applyBorder="1" applyAlignment="1" applyProtection="1">
      <alignment vertical="center"/>
    </xf>
    <xf numFmtId="10" fontId="11" fillId="0" borderId="27" xfId="0" applyNumberFormat="1" applyFont="1" applyBorder="1" applyAlignment="1" applyProtection="1">
      <alignment horizontal="justify" vertical="justify" wrapText="1"/>
    </xf>
    <xf numFmtId="0" fontId="5" fillId="0" borderId="5" xfId="0" applyFont="1" applyBorder="1" applyAlignment="1" applyProtection="1">
      <alignment vertical="center"/>
    </xf>
    <xf numFmtId="0" fontId="11" fillId="0" borderId="22" xfId="0" applyFont="1" applyBorder="1" applyAlignment="1" applyProtection="1">
      <alignment horizontal="justify" vertical="justify"/>
    </xf>
    <xf numFmtId="0" fontId="4" fillId="3" borderId="20" xfId="0" applyFont="1" applyFill="1" applyBorder="1" applyAlignment="1" applyProtection="1">
      <alignment vertical="center"/>
    </xf>
    <xf numFmtId="10" fontId="11" fillId="0" borderId="20" xfId="0" applyNumberFormat="1" applyFont="1" applyBorder="1" applyAlignment="1" applyProtection="1">
      <alignment horizontal="justify" vertical="justify" wrapText="1"/>
    </xf>
    <xf numFmtId="0" fontId="11" fillId="0" borderId="27" xfId="0" applyNumberFormat="1" applyFont="1" applyFill="1" applyBorder="1" applyAlignment="1" applyProtection="1">
      <alignment horizontal="justify" vertical="justify"/>
    </xf>
    <xf numFmtId="0" fontId="11" fillId="3" borderId="20" xfId="0" applyFont="1" applyFill="1" applyBorder="1" applyProtection="1"/>
    <xf numFmtId="167" fontId="5" fillId="0" borderId="0" xfId="0" applyNumberFormat="1" applyFont="1" applyProtection="1"/>
    <xf numFmtId="10" fontId="15" fillId="0" borderId="0" xfId="0" applyNumberFormat="1" applyFont="1" applyProtection="1"/>
    <xf numFmtId="166" fontId="5" fillId="0" borderId="0" xfId="0" applyNumberFormat="1" applyFont="1" applyProtection="1"/>
    <xf numFmtId="10" fontId="7" fillId="4" borderId="13" xfId="0" applyNumberFormat="1" applyFont="1" applyFill="1" applyBorder="1" applyAlignment="1" applyProtection="1">
      <alignment horizontal="center"/>
    </xf>
    <xf numFmtId="0" fontId="4" fillId="3" borderId="19" xfId="0" applyFont="1" applyFill="1" applyBorder="1" applyProtection="1"/>
    <xf numFmtId="0" fontId="5" fillId="0" borderId="0" xfId="0" applyFont="1" applyProtection="1"/>
    <xf numFmtId="167" fontId="5" fillId="3" borderId="12" xfId="0" applyNumberFormat="1" applyFont="1" applyFill="1" applyBorder="1" applyProtection="1"/>
    <xf numFmtId="10" fontId="15" fillId="0" borderId="24" xfId="0" applyNumberFormat="1" applyFont="1" applyBorder="1" applyProtection="1"/>
    <xf numFmtId="166" fontId="5" fillId="0" borderId="24" xfId="0" applyNumberFormat="1" applyFont="1" applyBorder="1" applyProtection="1"/>
    <xf numFmtId="0" fontId="4" fillId="0" borderId="25" xfId="0" applyFont="1" applyBorder="1" applyAlignment="1" applyProtection="1">
      <alignment horizontal="center"/>
    </xf>
    <xf numFmtId="167" fontId="5" fillId="0" borderId="0" xfId="0" applyNumberFormat="1" applyFont="1" applyBorder="1" applyProtection="1"/>
    <xf numFmtId="10" fontId="15" fillId="0" borderId="0" xfId="0" applyNumberFormat="1" applyFont="1" applyBorder="1" applyProtection="1"/>
    <xf numFmtId="166" fontId="5" fillId="0" borderId="0" xfId="0" applyNumberFormat="1" applyFont="1" applyBorder="1" applyProtection="1"/>
    <xf numFmtId="10" fontId="7" fillId="4" borderId="16" xfId="0" applyNumberFormat="1" applyFont="1" applyFill="1" applyBorder="1" applyAlignment="1" applyProtection="1">
      <alignment horizontal="center"/>
    </xf>
    <xf numFmtId="0" fontId="11" fillId="0" borderId="22" xfId="0" applyFont="1" applyBorder="1" applyProtection="1"/>
    <xf numFmtId="0" fontId="11" fillId="3" borderId="29" xfId="0" applyFont="1" applyFill="1" applyBorder="1" applyProtection="1"/>
    <xf numFmtId="0" fontId="5" fillId="0" borderId="25" xfId="0" applyFont="1" applyBorder="1" applyProtection="1"/>
    <xf numFmtId="0" fontId="11" fillId="3" borderId="20" xfId="0" applyFont="1" applyFill="1" applyBorder="1" applyAlignment="1" applyProtection="1">
      <alignment horizontal="left"/>
    </xf>
    <xf numFmtId="0" fontId="11" fillId="0" borderId="22" xfId="0" applyFont="1" applyBorder="1" applyAlignment="1" applyProtection="1">
      <alignment horizontal="left"/>
    </xf>
    <xf numFmtId="0" fontId="7" fillId="0" borderId="20" xfId="0" applyFont="1" applyFill="1" applyBorder="1" applyAlignment="1" applyProtection="1">
      <alignment horizontal="center"/>
    </xf>
    <xf numFmtId="167" fontId="4" fillId="2" borderId="10" xfId="0" applyNumberFormat="1" applyFont="1" applyFill="1" applyBorder="1" applyAlignment="1" applyProtection="1">
      <alignment horizontal="center"/>
    </xf>
    <xf numFmtId="166" fontId="7" fillId="4" borderId="13" xfId="0" applyNumberFormat="1" applyFont="1" applyFill="1" applyBorder="1" applyAlignment="1" applyProtection="1">
      <alignment horizontal="center"/>
    </xf>
    <xf numFmtId="0" fontId="5" fillId="0" borderId="23" xfId="0" applyFont="1" applyBorder="1" applyProtection="1"/>
    <xf numFmtId="0" fontId="4" fillId="2" borderId="4" xfId="0" applyFont="1" applyFill="1" applyBorder="1" applyProtection="1"/>
    <xf numFmtId="0" fontId="7" fillId="0" borderId="25" xfId="0" applyFont="1" applyBorder="1" applyProtection="1"/>
    <xf numFmtId="0" fontId="11" fillId="0" borderId="24" xfId="0" applyFont="1" applyBorder="1" applyProtection="1"/>
    <xf numFmtId="167" fontId="15" fillId="0" borderId="0" xfId="0" applyNumberFormat="1" applyFont="1" applyBorder="1" applyProtection="1"/>
    <xf numFmtId="0" fontId="11" fillId="0" borderId="30" xfId="0" applyFont="1" applyBorder="1" applyProtection="1"/>
    <xf numFmtId="0" fontId="8" fillId="0" borderId="19" xfId="0" applyFont="1" applyBorder="1" applyAlignment="1" applyProtection="1">
      <alignment horizontal="left"/>
    </xf>
    <xf numFmtId="167" fontId="5" fillId="0" borderId="12" xfId="0" applyNumberFormat="1" applyFont="1" applyBorder="1" applyProtection="1"/>
    <xf numFmtId="10" fontId="15" fillId="0" borderId="26" xfId="0" applyNumberFormat="1" applyFont="1" applyBorder="1" applyProtection="1"/>
    <xf numFmtId="0" fontId="7" fillId="0" borderId="2" xfId="0" applyFont="1" applyFill="1" applyBorder="1" applyAlignment="1" applyProtection="1">
      <alignment horizontal="center"/>
      <protection locked="0"/>
    </xf>
    <xf numFmtId="0" fontId="11" fillId="0" borderId="8" xfId="0" applyFont="1" applyBorder="1" applyProtection="1">
      <protection locked="0"/>
    </xf>
    <xf numFmtId="164" fontId="11" fillId="0" borderId="8" xfId="0" applyNumberFormat="1" applyFont="1" applyBorder="1" applyProtection="1">
      <protection locked="0"/>
    </xf>
    <xf numFmtId="0" fontId="7" fillId="0" borderId="7" xfId="0" applyFont="1" applyFill="1" applyBorder="1" applyAlignment="1" applyProtection="1">
      <alignment horizontal="center"/>
      <protection locked="0"/>
    </xf>
    <xf numFmtId="10" fontId="11" fillId="0" borderId="8" xfId="0" applyNumberFormat="1" applyFont="1" applyBorder="1" applyAlignment="1" applyProtection="1">
      <alignment horizontal="justify" vertical="justify" wrapText="1"/>
      <protection locked="0"/>
    </xf>
    <xf numFmtId="0" fontId="5" fillId="0" borderId="8" xfId="0" applyFont="1" applyBorder="1" applyProtection="1">
      <protection locked="0"/>
    </xf>
    <xf numFmtId="0" fontId="4" fillId="0" borderId="3" xfId="0" applyFont="1" applyBorder="1" applyAlignment="1" applyProtection="1">
      <alignment horizontal="center"/>
      <protection locked="0"/>
    </xf>
    <xf numFmtId="167" fontId="4" fillId="3" borderId="3" xfId="0" applyNumberFormat="1" applyFont="1" applyFill="1" applyBorder="1" applyProtection="1"/>
    <xf numFmtId="166" fontId="6" fillId="6" borderId="20" xfId="0" applyNumberFormat="1" applyFont="1" applyFill="1" applyBorder="1" applyProtection="1"/>
    <xf numFmtId="10" fontId="8" fillId="6" borderId="20" xfId="0" applyNumberFormat="1" applyFont="1" applyFill="1" applyBorder="1" applyAlignment="1" applyProtection="1">
      <alignment horizontal="right"/>
    </xf>
    <xf numFmtId="166" fontId="8" fillId="6" borderId="20" xfId="0" applyNumberFormat="1" applyFont="1" applyFill="1" applyBorder="1" applyAlignment="1" applyProtection="1">
      <alignment horizontal="right"/>
    </xf>
    <xf numFmtId="0" fontId="9" fillId="0" borderId="38" xfId="0" applyFont="1" applyBorder="1" applyAlignment="1" applyProtection="1">
      <alignment horizontal="left"/>
      <protection locked="0"/>
    </xf>
    <xf numFmtId="0" fontId="9" fillId="0" borderId="41" xfId="0" applyFont="1" applyBorder="1" applyAlignment="1" applyProtection="1">
      <alignment horizontal="left"/>
      <protection locked="0"/>
    </xf>
    <xf numFmtId="0" fontId="9" fillId="0" borderId="32" xfId="0" applyFont="1" applyBorder="1" applyAlignment="1" applyProtection="1">
      <alignment horizontal="left"/>
      <protection locked="0"/>
    </xf>
    <xf numFmtId="10" fontId="4" fillId="0" borderId="0" xfId="0" applyNumberFormat="1" applyFont="1" applyBorder="1" applyAlignment="1" applyProtection="1">
      <alignment horizontal="left"/>
      <protection locked="0"/>
    </xf>
    <xf numFmtId="0" fontId="7" fillId="0" borderId="0" xfId="0" applyFont="1" applyBorder="1" applyAlignment="1" applyProtection="1">
      <alignment horizontal="center"/>
      <protection locked="0"/>
    </xf>
    <xf numFmtId="0" fontId="4" fillId="0" borderId="0" xfId="0" applyFont="1" applyBorder="1" applyAlignment="1" applyProtection="1">
      <alignment horizontal="center"/>
      <protection locked="0"/>
    </xf>
    <xf numFmtId="0" fontId="4" fillId="0" borderId="1" xfId="0" applyFont="1" applyFill="1" applyBorder="1" applyProtection="1">
      <protection locked="0"/>
    </xf>
    <xf numFmtId="0" fontId="4" fillId="0" borderId="8" xfId="0" applyFont="1" applyBorder="1" applyAlignment="1" applyProtection="1">
      <alignment horizontal="center"/>
      <protection locked="0"/>
    </xf>
    <xf numFmtId="0" fontId="4" fillId="0" borderId="8" xfId="0" applyFont="1" applyBorder="1" applyProtection="1">
      <protection locked="0"/>
    </xf>
    <xf numFmtId="166" fontId="5" fillId="0" borderId="3" xfId="0" applyNumberFormat="1" applyFont="1" applyBorder="1" applyAlignment="1" applyProtection="1">
      <alignment vertical="center"/>
    </xf>
    <xf numFmtId="164" fontId="5" fillId="5" borderId="3" xfId="3" applyFont="1" applyFill="1" applyBorder="1" applyAlignment="1" applyProtection="1">
      <alignment vertical="center"/>
    </xf>
    <xf numFmtId="10" fontId="15" fillId="3" borderId="3" xfId="0" applyNumberFormat="1" applyFont="1" applyFill="1" applyBorder="1" applyAlignment="1" applyProtection="1">
      <alignment vertical="center"/>
    </xf>
    <xf numFmtId="167" fontId="4" fillId="3" borderId="3" xfId="0" applyNumberFormat="1" applyFont="1" applyFill="1" applyBorder="1" applyAlignment="1" applyProtection="1">
      <alignment vertical="center"/>
    </xf>
    <xf numFmtId="10" fontId="4" fillId="3" borderId="3" xfId="0" applyNumberFormat="1" applyFont="1" applyFill="1" applyBorder="1" applyAlignment="1" applyProtection="1">
      <alignment vertical="center"/>
    </xf>
    <xf numFmtId="10" fontId="7" fillId="3" borderId="3" xfId="0" applyNumberFormat="1" applyFont="1" applyFill="1" applyBorder="1" applyAlignment="1" applyProtection="1">
      <alignment vertical="center"/>
    </xf>
    <xf numFmtId="166" fontId="4" fillId="3" borderId="3" xfId="0" applyNumberFormat="1" applyFont="1" applyFill="1" applyBorder="1" applyAlignment="1" applyProtection="1">
      <alignment vertical="center"/>
    </xf>
    <xf numFmtId="167" fontId="4" fillId="2" borderId="3" xfId="0" applyNumberFormat="1" applyFont="1" applyFill="1" applyBorder="1" applyAlignment="1" applyProtection="1">
      <alignment vertical="center"/>
    </xf>
    <xf numFmtId="10" fontId="7" fillId="4" borderId="3" xfId="0" applyNumberFormat="1" applyFont="1" applyFill="1" applyBorder="1" applyProtection="1"/>
    <xf numFmtId="166" fontId="4" fillId="0" borderId="3" xfId="0" applyNumberFormat="1" applyFont="1" applyBorder="1" applyProtection="1"/>
    <xf numFmtId="10" fontId="4" fillId="3" borderId="3" xfId="0" applyNumberFormat="1" applyFont="1" applyFill="1" applyBorder="1" applyProtection="1"/>
    <xf numFmtId="166" fontId="5" fillId="3" borderId="3" xfId="0" applyNumberFormat="1" applyFont="1" applyFill="1" applyBorder="1" applyAlignment="1" applyProtection="1">
      <alignment vertical="center"/>
    </xf>
    <xf numFmtId="166" fontId="12" fillId="6" borderId="28" xfId="0" applyNumberFormat="1" applyFont="1" applyFill="1" applyBorder="1" applyAlignment="1" applyProtection="1">
      <alignment vertical="center"/>
    </xf>
    <xf numFmtId="10" fontId="15" fillId="6" borderId="43" xfId="0" applyNumberFormat="1" applyFont="1" applyFill="1" applyBorder="1" applyAlignment="1" applyProtection="1">
      <alignment vertical="center"/>
    </xf>
    <xf numFmtId="0" fontId="4" fillId="5" borderId="11" xfId="0" applyFont="1" applyFill="1" applyBorder="1" applyAlignment="1" applyProtection="1">
      <alignment horizontal="left"/>
      <protection locked="0"/>
    </xf>
    <xf numFmtId="0" fontId="4" fillId="5" borderId="8" xfId="0" applyFont="1" applyFill="1" applyBorder="1" applyAlignment="1" applyProtection="1">
      <alignment horizontal="left"/>
      <protection locked="0"/>
    </xf>
    <xf numFmtId="0" fontId="5" fillId="0" borderId="8" xfId="0" applyFont="1" applyBorder="1" applyAlignment="1" applyProtection="1">
      <alignment shrinkToFit="1"/>
      <protection locked="0"/>
    </xf>
    <xf numFmtId="0" fontId="8" fillId="0" borderId="0" xfId="0" applyFont="1" applyAlignment="1" applyProtection="1">
      <alignment horizontal="left"/>
    </xf>
    <xf numFmtId="166" fontId="7" fillId="5" borderId="17" xfId="0" applyNumberFormat="1" applyFont="1" applyFill="1" applyBorder="1" applyAlignment="1" applyProtection="1">
      <alignment horizontal="center" vertical="center"/>
    </xf>
    <xf numFmtId="0" fontId="8" fillId="0" borderId="0" xfId="0" applyFont="1" applyAlignment="1" applyProtection="1">
      <alignment horizontal="left" vertical="center"/>
    </xf>
    <xf numFmtId="0" fontId="14" fillId="0" borderId="0" xfId="0" applyFont="1" applyAlignment="1" applyProtection="1">
      <alignment vertical="center"/>
    </xf>
    <xf numFmtId="0" fontId="8" fillId="0" borderId="3" xfId="0" applyFont="1" applyBorder="1" applyAlignment="1" applyProtection="1">
      <alignment horizontal="center" vertical="center"/>
    </xf>
    <xf numFmtId="167" fontId="4" fillId="2" borderId="34" xfId="0" applyNumberFormat="1" applyFont="1" applyFill="1" applyBorder="1" applyAlignment="1" applyProtection="1">
      <alignment horizontal="center" vertical="center"/>
    </xf>
    <xf numFmtId="0" fontId="5" fillId="5" borderId="7" xfId="0" applyFont="1" applyFill="1" applyBorder="1" applyAlignment="1" applyProtection="1">
      <alignment vertical="center"/>
    </xf>
    <xf numFmtId="0" fontId="4" fillId="0" borderId="3" xfId="0" applyFont="1" applyBorder="1" applyAlignment="1" applyProtection="1">
      <alignment horizontal="center" vertical="center"/>
    </xf>
    <xf numFmtId="10" fontId="4" fillId="2" borderId="3" xfId="0" applyNumberFormat="1" applyFont="1" applyFill="1" applyBorder="1" applyAlignment="1" applyProtection="1">
      <alignment horizontal="center" vertical="center"/>
    </xf>
    <xf numFmtId="166" fontId="7" fillId="0" borderId="1" xfId="0" applyNumberFormat="1" applyFont="1" applyBorder="1" applyAlignment="1" applyProtection="1">
      <alignment horizontal="center" vertical="center"/>
    </xf>
    <xf numFmtId="0" fontId="7" fillId="0" borderId="2" xfId="0" applyFont="1" applyFill="1" applyBorder="1" applyAlignment="1" applyProtection="1">
      <alignment horizontal="center"/>
    </xf>
    <xf numFmtId="0" fontId="5" fillId="0" borderId="3" xfId="0" applyFont="1" applyBorder="1" applyAlignment="1" applyProtection="1">
      <alignment vertical="center"/>
    </xf>
    <xf numFmtId="0" fontId="4" fillId="0" borderId="3" xfId="0" applyFont="1" applyBorder="1" applyAlignment="1" applyProtection="1">
      <alignment vertical="center"/>
    </xf>
    <xf numFmtId="0" fontId="17" fillId="0" borderId="3" xfId="0" applyFont="1" applyBorder="1" applyAlignment="1" applyProtection="1">
      <alignment horizontal="justify" wrapText="1"/>
    </xf>
    <xf numFmtId="10" fontId="5" fillId="0" borderId="0" xfId="0" applyNumberFormat="1" applyFont="1" applyAlignment="1" applyProtection="1">
      <alignment vertical="center"/>
    </xf>
    <xf numFmtId="0" fontId="7" fillId="0" borderId="7" xfId="0" applyFont="1" applyFill="1" applyBorder="1" applyAlignment="1" applyProtection="1">
      <alignment horizontal="center"/>
    </xf>
    <xf numFmtId="0" fontId="4" fillId="0" borderId="35" xfId="0" applyFont="1" applyBorder="1" applyAlignment="1" applyProtection="1">
      <alignment horizontal="center" vertical="center"/>
    </xf>
    <xf numFmtId="10" fontId="4" fillId="2" borderId="36" xfId="0" applyNumberFormat="1" applyFont="1" applyFill="1" applyBorder="1" applyAlignment="1" applyProtection="1">
      <alignment horizontal="center" vertical="center"/>
    </xf>
    <xf numFmtId="10" fontId="7" fillId="4" borderId="37" xfId="0" applyNumberFormat="1" applyFont="1" applyFill="1" applyBorder="1" applyAlignment="1" applyProtection="1">
      <alignment vertical="center"/>
    </xf>
    <xf numFmtId="166" fontId="7" fillId="0" borderId="35" xfId="0" applyNumberFormat="1" applyFont="1" applyBorder="1" applyAlignment="1" applyProtection="1">
      <alignment horizontal="center" vertical="center"/>
    </xf>
    <xf numFmtId="0" fontId="5" fillId="0" borderId="1" xfId="0" applyFont="1" applyBorder="1" applyAlignment="1" applyProtection="1">
      <alignment horizontal="left"/>
    </xf>
    <xf numFmtId="0" fontId="14" fillId="0" borderId="0" xfId="0" applyFont="1" applyBorder="1" applyAlignment="1" applyProtection="1">
      <alignment horizontal="left"/>
    </xf>
    <xf numFmtId="0" fontId="4" fillId="0" borderId="38" xfId="0" applyFont="1" applyBorder="1" applyAlignment="1" applyProtection="1">
      <alignment horizontal="center" vertical="center"/>
    </xf>
    <xf numFmtId="10" fontId="7" fillId="4" borderId="39" xfId="0" applyNumberFormat="1" applyFont="1" applyFill="1" applyBorder="1" applyAlignment="1" applyProtection="1">
      <alignment vertical="center"/>
    </xf>
    <xf numFmtId="0" fontId="5" fillId="0" borderId="3" xfId="0" applyFont="1" applyBorder="1" applyAlignment="1" applyProtection="1">
      <alignment horizontal="justify" vertical="center"/>
    </xf>
    <xf numFmtId="0" fontId="5" fillId="0" borderId="8" xfId="0" applyFont="1" applyBorder="1" applyProtection="1"/>
    <xf numFmtId="0" fontId="4" fillId="0" borderId="0" xfId="0" applyFont="1" applyBorder="1" applyAlignment="1" applyProtection="1">
      <alignment horizontal="left"/>
    </xf>
    <xf numFmtId="10" fontId="4" fillId="2" borderId="40" xfId="0" applyNumberFormat="1" applyFont="1" applyFill="1" applyBorder="1" applyAlignment="1" applyProtection="1">
      <alignment horizontal="center" vertical="center"/>
    </xf>
    <xf numFmtId="0" fontId="5" fillId="0" borderId="3" xfId="0" applyFont="1" applyFill="1" applyBorder="1" applyAlignment="1" applyProtection="1">
      <alignment horizontal="left" vertical="center" wrapText="1"/>
    </xf>
    <xf numFmtId="0" fontId="17" fillId="0" borderId="3" xfId="0" applyFont="1" applyBorder="1" applyAlignment="1" applyProtection="1">
      <alignment horizontal="justify" vertical="center" wrapText="1"/>
    </xf>
    <xf numFmtId="0" fontId="5" fillId="5" borderId="41" xfId="0" applyFont="1" applyFill="1" applyBorder="1" applyProtection="1"/>
    <xf numFmtId="0" fontId="4" fillId="0" borderId="3" xfId="0" applyFont="1" applyBorder="1" applyProtection="1"/>
    <xf numFmtId="0" fontId="4" fillId="3" borderId="3" xfId="0" applyFont="1" applyFill="1" applyBorder="1" applyProtection="1"/>
    <xf numFmtId="0" fontId="4" fillId="0" borderId="0" xfId="0" applyFont="1" applyFill="1" applyBorder="1" applyAlignment="1" applyProtection="1">
      <alignment vertical="center"/>
    </xf>
    <xf numFmtId="0" fontId="7" fillId="5" borderId="7" xfId="0" applyFont="1" applyFill="1" applyBorder="1" applyAlignment="1" applyProtection="1">
      <alignment horizontal="center"/>
    </xf>
    <xf numFmtId="0" fontId="4" fillId="5" borderId="7" xfId="0" applyFont="1" applyFill="1" applyBorder="1" applyAlignment="1" applyProtection="1">
      <alignment horizontal="center" vertical="center"/>
    </xf>
    <xf numFmtId="10" fontId="4" fillId="2" borderId="42" xfId="0" applyNumberFormat="1" applyFont="1" applyFill="1" applyBorder="1" applyAlignment="1" applyProtection="1">
      <alignment horizontal="center" vertical="center"/>
    </xf>
    <xf numFmtId="10" fontId="7" fillId="4" borderId="7" xfId="0" applyNumberFormat="1" applyFont="1" applyFill="1" applyBorder="1" applyAlignment="1" applyProtection="1">
      <alignment vertical="center"/>
    </xf>
    <xf numFmtId="166" fontId="7" fillId="5" borderId="38" xfId="0" applyNumberFormat="1" applyFont="1" applyFill="1" applyBorder="1" applyAlignment="1" applyProtection="1">
      <alignment horizontal="center" vertical="center"/>
    </xf>
    <xf numFmtId="0" fontId="7" fillId="5" borderId="2" xfId="0" applyFont="1" applyFill="1" applyBorder="1" applyAlignment="1" applyProtection="1">
      <alignment horizontal="center"/>
    </xf>
    <xf numFmtId="0" fontId="17" fillId="5" borderId="3" xfId="0" applyFont="1" applyFill="1" applyBorder="1" applyAlignment="1" applyProtection="1">
      <alignment horizontal="justify" wrapText="1"/>
    </xf>
    <xf numFmtId="0" fontId="7" fillId="5" borderId="8" xfId="0" applyFont="1" applyFill="1" applyBorder="1" applyAlignment="1" applyProtection="1">
      <alignment horizontal="center"/>
    </xf>
    <xf numFmtId="0" fontId="11" fillId="5" borderId="8" xfId="0" applyFont="1" applyFill="1" applyBorder="1" applyAlignment="1" applyProtection="1">
      <alignment vertical="justify"/>
    </xf>
    <xf numFmtId="0" fontId="17" fillId="5" borderId="3" xfId="0" applyFont="1" applyFill="1" applyBorder="1" applyAlignment="1" applyProtection="1">
      <alignment horizontal="justify" vertical="top" wrapText="1"/>
    </xf>
    <xf numFmtId="0" fontId="9" fillId="5" borderId="8" xfId="0" applyFont="1" applyFill="1" applyBorder="1" applyProtection="1"/>
    <xf numFmtId="0" fontId="4" fillId="3" borderId="3" xfId="0" applyFont="1" applyFill="1" applyBorder="1" applyAlignment="1" applyProtection="1">
      <alignment vertical="center"/>
    </xf>
    <xf numFmtId="0" fontId="11" fillId="3" borderId="8" xfId="0" applyFont="1" applyFill="1" applyBorder="1" applyProtection="1"/>
    <xf numFmtId="10" fontId="7" fillId="3" borderId="3" xfId="0" applyNumberFormat="1" applyFont="1" applyFill="1" applyBorder="1" applyAlignment="1" applyProtection="1">
      <alignment horizontal="center" vertical="center"/>
    </xf>
    <xf numFmtId="166" fontId="7" fillId="3" borderId="3" xfId="0" applyNumberFormat="1" applyFont="1" applyFill="1" applyBorder="1" applyAlignment="1" applyProtection="1">
      <alignment horizontal="center" vertical="center"/>
    </xf>
    <xf numFmtId="0" fontId="4" fillId="6" borderId="1" xfId="0" applyFont="1" applyFill="1" applyBorder="1" applyAlignment="1" applyProtection="1">
      <alignment vertical="center"/>
    </xf>
    <xf numFmtId="10" fontId="5" fillId="6" borderId="11" xfId="0" applyNumberFormat="1" applyFont="1" applyFill="1" applyBorder="1" applyAlignment="1" applyProtection="1">
      <alignment vertical="center"/>
    </xf>
    <xf numFmtId="10" fontId="9" fillId="6" borderId="5" xfId="0" applyNumberFormat="1" applyFont="1" applyFill="1" applyBorder="1" applyAlignment="1" applyProtection="1">
      <alignment horizontal="justify" vertical="justify" wrapText="1"/>
    </xf>
    <xf numFmtId="0" fontId="8" fillId="0" borderId="0" xfId="0" applyFont="1" applyAlignment="1" applyProtection="1">
      <alignment vertical="center"/>
    </xf>
    <xf numFmtId="0" fontId="8" fillId="0" borderId="0" xfId="0" applyFont="1" applyProtection="1"/>
    <xf numFmtId="0" fontId="4" fillId="0" borderId="3" xfId="0" applyFont="1" applyFill="1" applyBorder="1" applyAlignment="1" applyProtection="1">
      <alignment vertical="center"/>
    </xf>
    <xf numFmtId="166" fontId="7" fillId="5" borderId="13" xfId="0" applyNumberFormat="1" applyFont="1" applyFill="1" applyBorder="1" applyAlignment="1" applyProtection="1">
      <alignment horizontal="center"/>
    </xf>
    <xf numFmtId="167" fontId="4" fillId="5" borderId="5" xfId="0" applyNumberFormat="1" applyFont="1" applyFill="1" applyBorder="1" applyProtection="1"/>
    <xf numFmtId="167" fontId="4" fillId="5" borderId="6" xfId="0" applyNumberFormat="1" applyFont="1" applyFill="1" applyBorder="1" applyProtection="1"/>
    <xf numFmtId="0" fontId="5" fillId="0" borderId="24" xfId="0" applyFont="1" applyBorder="1" applyProtection="1"/>
    <xf numFmtId="0" fontId="11" fillId="0" borderId="24" xfId="0" applyFont="1" applyBorder="1" applyAlignment="1" applyProtection="1">
      <alignment horizontal="left"/>
    </xf>
    <xf numFmtId="0" fontId="4" fillId="5" borderId="31" xfId="0" applyFont="1" applyFill="1" applyBorder="1" applyAlignment="1" applyProtection="1">
      <alignment horizontal="left"/>
    </xf>
    <xf numFmtId="0" fontId="4" fillId="6" borderId="19" xfId="0" applyFont="1" applyFill="1" applyBorder="1" applyProtection="1"/>
    <xf numFmtId="167" fontId="5" fillId="6" borderId="12" xfId="0" applyNumberFormat="1" applyFont="1" applyFill="1" applyBorder="1" applyProtection="1"/>
    <xf numFmtId="10" fontId="15" fillId="6" borderId="26" xfId="0" applyNumberFormat="1" applyFont="1" applyFill="1" applyBorder="1" applyProtection="1"/>
    <xf numFmtId="0" fontId="11" fillId="6" borderId="20" xfId="0" applyFont="1" applyFill="1" applyBorder="1" applyAlignment="1" applyProtection="1">
      <alignment horizontal="left"/>
    </xf>
    <xf numFmtId="0" fontId="5" fillId="5" borderId="4" xfId="0" applyFont="1" applyFill="1" applyBorder="1" applyProtection="1"/>
    <xf numFmtId="0" fontId="4" fillId="6" borderId="19" xfId="0" applyFont="1" applyFill="1" applyBorder="1" applyAlignment="1" applyProtection="1">
      <alignment horizontal="left"/>
    </xf>
    <xf numFmtId="0" fontId="11" fillId="6" borderId="20" xfId="0" applyFont="1" applyFill="1" applyBorder="1" applyProtection="1"/>
    <xf numFmtId="167" fontId="20" fillId="2" borderId="2" xfId="0" applyNumberFormat="1" applyFont="1" applyFill="1" applyBorder="1" applyAlignment="1" applyProtection="1">
      <alignment vertical="center"/>
    </xf>
    <xf numFmtId="167" fontId="20" fillId="3" borderId="3" xfId="0" applyNumberFormat="1" applyFont="1" applyFill="1" applyBorder="1" applyAlignment="1" applyProtection="1">
      <alignment vertical="center"/>
    </xf>
    <xf numFmtId="0" fontId="9" fillId="0" borderId="38" xfId="0" applyFont="1" applyBorder="1" applyAlignment="1" applyProtection="1">
      <alignment horizontal="left"/>
    </xf>
    <xf numFmtId="0" fontId="9" fillId="0" borderId="41" xfId="0" applyFont="1" applyBorder="1" applyAlignment="1" applyProtection="1">
      <alignment horizontal="left"/>
    </xf>
    <xf numFmtId="0" fontId="9" fillId="0" borderId="32" xfId="0" applyFont="1" applyBorder="1" applyAlignment="1" applyProtection="1">
      <alignment horizontal="left"/>
    </xf>
    <xf numFmtId="10" fontId="4" fillId="0" borderId="0" xfId="0" applyNumberFormat="1" applyFont="1" applyBorder="1" applyAlignment="1" applyProtection="1">
      <alignment horizontal="left"/>
    </xf>
    <xf numFmtId="0" fontId="7" fillId="0" borderId="0" xfId="0" applyFont="1" applyBorder="1" applyAlignment="1" applyProtection="1">
      <alignment horizontal="center"/>
    </xf>
    <xf numFmtId="0" fontId="4" fillId="0" borderId="0" xfId="0" applyFont="1" applyBorder="1" applyAlignment="1" applyProtection="1">
      <alignment horizontal="center"/>
    </xf>
    <xf numFmtId="0" fontId="4" fillId="0" borderId="1" xfId="0" applyFont="1" applyFill="1" applyBorder="1" applyProtection="1"/>
    <xf numFmtId="0" fontId="4" fillId="5" borderId="11" xfId="0" applyFont="1" applyFill="1" applyBorder="1" applyAlignment="1" applyProtection="1">
      <alignment horizontal="left"/>
    </xf>
    <xf numFmtId="0" fontId="4" fillId="5" borderId="8" xfId="0" applyFont="1" applyFill="1" applyBorder="1" applyAlignment="1" applyProtection="1">
      <alignment horizontal="left"/>
    </xf>
    <xf numFmtId="0" fontId="4" fillId="0" borderId="8" xfId="0" applyFont="1" applyBorder="1" applyAlignment="1" applyProtection="1">
      <alignment horizontal="center"/>
    </xf>
    <xf numFmtId="0" fontId="4" fillId="0" borderId="3" xfId="0" applyFont="1" applyBorder="1" applyAlignment="1" applyProtection="1">
      <alignment horizontal="center"/>
    </xf>
    <xf numFmtId="0" fontId="5" fillId="0" borderId="0" xfId="0" applyFont="1" applyAlignment="1" applyProtection="1">
      <alignment horizontal="center"/>
    </xf>
    <xf numFmtId="0" fontId="11" fillId="0" borderId="8" xfId="0" applyFont="1" applyBorder="1" applyProtection="1"/>
    <xf numFmtId="164" fontId="11" fillId="0" borderId="8" xfId="0" applyNumberFormat="1" applyFont="1" applyBorder="1" applyProtection="1"/>
    <xf numFmtId="10" fontId="11" fillId="0" borderId="8" xfId="0" applyNumberFormat="1" applyFont="1" applyBorder="1" applyAlignment="1" applyProtection="1">
      <alignment horizontal="justify" vertical="justify" wrapText="1"/>
    </xf>
    <xf numFmtId="0" fontId="5" fillId="0" borderId="8" xfId="0" applyFont="1" applyBorder="1" applyAlignment="1" applyProtection="1">
      <alignment shrinkToFit="1"/>
    </xf>
    <xf numFmtId="0" fontId="4" fillId="0" borderId="8" xfId="0" applyFont="1" applyBorder="1" applyProtection="1"/>
    <xf numFmtId="166" fontId="16" fillId="0" borderId="0" xfId="0" applyNumberFormat="1" applyFont="1" applyFill="1" applyBorder="1" applyProtection="1"/>
    <xf numFmtId="0" fontId="11" fillId="0" borderId="0" xfId="0" applyFont="1" applyFill="1" applyBorder="1" applyProtection="1"/>
    <xf numFmtId="0" fontId="4" fillId="0" borderId="0" xfId="0" applyFont="1" applyProtection="1"/>
    <xf numFmtId="0" fontId="5" fillId="0" borderId="0" xfId="0" applyFont="1" applyFill="1" applyBorder="1" applyProtection="1"/>
    <xf numFmtId="10" fontId="5" fillId="0" borderId="0" xfId="0" applyNumberFormat="1" applyFont="1" applyProtection="1"/>
    <xf numFmtId="0" fontId="21" fillId="0" borderId="0" xfId="0" applyFont="1"/>
    <xf numFmtId="0" fontId="0" fillId="0" borderId="0" xfId="0" applyProtection="1"/>
    <xf numFmtId="0" fontId="22" fillId="0" borderId="3" xfId="0" applyFont="1" applyFill="1" applyBorder="1" applyAlignment="1" applyProtection="1">
      <alignment horizontal="center" vertical="center"/>
    </xf>
    <xf numFmtId="2" fontId="22" fillId="9" borderId="0" xfId="0" applyNumberFormat="1" applyFont="1" applyFill="1" applyBorder="1" applyAlignment="1" applyProtection="1">
      <alignment horizontal="center" vertical="center"/>
    </xf>
    <xf numFmtId="4" fontId="3" fillId="9" borderId="0" xfId="4" applyNumberFormat="1" applyFont="1" applyFill="1" applyBorder="1" applyAlignment="1" applyProtection="1">
      <alignment horizontal="center" vertical="center" wrapText="1"/>
    </xf>
    <xf numFmtId="0" fontId="3" fillId="0" borderId="0" xfId="0" applyFont="1"/>
    <xf numFmtId="0" fontId="0" fillId="9" borderId="0" xfId="0" applyFill="1"/>
    <xf numFmtId="0" fontId="22" fillId="9" borderId="0" xfId="0" applyFont="1" applyFill="1" applyBorder="1" applyAlignment="1" applyProtection="1">
      <alignment horizontal="center" vertical="center"/>
    </xf>
    <xf numFmtId="0" fontId="22" fillId="9" borderId="0" xfId="0" applyFont="1" applyFill="1" applyBorder="1" applyAlignment="1" applyProtection="1">
      <alignment horizontal="left" vertical="center" wrapText="1"/>
    </xf>
    <xf numFmtId="0" fontId="3" fillId="9" borderId="0" xfId="0" applyFont="1" applyFill="1" applyProtection="1"/>
    <xf numFmtId="0" fontId="3" fillId="0" borderId="0" xfId="0" applyFont="1" applyProtection="1"/>
    <xf numFmtId="4" fontId="8" fillId="7" borderId="20" xfId="4" applyNumberFormat="1" applyFont="1" applyFill="1" applyBorder="1" applyAlignment="1" applyProtection="1">
      <alignment horizontal="right" vertical="center" wrapText="1" indent="1"/>
    </xf>
    <xf numFmtId="10" fontId="11" fillId="0" borderId="3" xfId="0" applyNumberFormat="1" applyFont="1" applyBorder="1" applyAlignment="1" applyProtection="1">
      <alignment horizontal="justify" vertical="center"/>
    </xf>
    <xf numFmtId="0" fontId="11" fillId="0" borderId="0" xfId="0" applyFont="1" applyAlignment="1"/>
    <xf numFmtId="167" fontId="8" fillId="9" borderId="3" xfId="0" applyNumberFormat="1" applyFont="1" applyFill="1" applyBorder="1" applyAlignment="1" applyProtection="1">
      <alignment horizontal="right" vertical="center" indent="1"/>
    </xf>
    <xf numFmtId="0" fontId="3" fillId="0" borderId="0" xfId="0" applyFont="1" applyAlignment="1">
      <alignment horizontal="right" vertical="center" indent="1"/>
    </xf>
    <xf numFmtId="0" fontId="32" fillId="0" borderId="0" xfId="0" applyFont="1" applyFill="1" applyBorder="1" applyAlignment="1" applyProtection="1">
      <alignment horizontal="center" vertical="center"/>
    </xf>
    <xf numFmtId="0" fontId="32" fillId="0" borderId="0" xfId="0" applyFont="1" applyFill="1" applyBorder="1" applyProtection="1"/>
    <xf numFmtId="0" fontId="28" fillId="0" borderId="0" xfId="4" applyFont="1" applyFill="1" applyBorder="1" applyAlignment="1" applyProtection="1">
      <alignment horizontal="center" vertical="center"/>
    </xf>
    <xf numFmtId="0" fontId="28" fillId="0" borderId="0" xfId="4" applyFont="1" applyFill="1" applyBorder="1" applyAlignment="1" applyProtection="1">
      <alignment horizontal="center" wrapText="1"/>
    </xf>
    <xf numFmtId="0" fontId="3" fillId="0" borderId="0" xfId="0" applyFont="1" applyFill="1" applyProtection="1"/>
    <xf numFmtId="0" fontId="0" fillId="0" borderId="0" xfId="0" applyFill="1" applyProtection="1"/>
    <xf numFmtId="0" fontId="0" fillId="0" borderId="0" xfId="0" applyFill="1"/>
    <xf numFmtId="0" fontId="3" fillId="0" borderId="0" xfId="0" applyFont="1" applyFill="1"/>
    <xf numFmtId="0" fontId="3" fillId="0" borderId="0" xfId="0" applyFont="1" applyFill="1" applyAlignment="1">
      <alignment horizontal="right" vertical="center" indent="1"/>
    </xf>
    <xf numFmtId="0" fontId="11" fillId="0" borderId="0" xfId="0" applyFont="1" applyFill="1" applyAlignment="1"/>
    <xf numFmtId="0" fontId="32" fillId="0" borderId="0" xfId="0" applyFont="1"/>
    <xf numFmtId="0" fontId="0" fillId="0" borderId="0" xfId="0" applyFill="1" applyAlignment="1">
      <alignment vertical="center"/>
    </xf>
    <xf numFmtId="0" fontId="0" fillId="9" borderId="0" xfId="0" applyFill="1" applyAlignment="1">
      <alignment vertical="center"/>
    </xf>
    <xf numFmtId="0" fontId="0" fillId="0" borderId="0" xfId="0" applyAlignment="1">
      <alignment vertical="center"/>
    </xf>
    <xf numFmtId="4" fontId="22" fillId="9" borderId="0" xfId="0" applyNumberFormat="1" applyFont="1" applyFill="1" applyBorder="1" applyAlignment="1" applyProtection="1">
      <alignment horizontal="center" vertical="center"/>
    </xf>
    <xf numFmtId="0" fontId="3" fillId="9" borderId="0" xfId="4" applyFont="1" applyFill="1" applyBorder="1" applyAlignment="1" applyProtection="1">
      <alignment horizontal="center" wrapText="1"/>
    </xf>
    <xf numFmtId="0" fontId="22" fillId="9" borderId="0" xfId="0" applyFont="1" applyFill="1" applyBorder="1" applyProtection="1"/>
    <xf numFmtId="0" fontId="8" fillId="0" borderId="0" xfId="4" applyFont="1" applyFill="1" applyBorder="1" applyAlignment="1" applyProtection="1">
      <alignment horizontal="center" wrapText="1"/>
    </xf>
    <xf numFmtId="0" fontId="22" fillId="0" borderId="0" xfId="0" applyFont="1" applyFill="1" applyBorder="1" applyProtection="1"/>
    <xf numFmtId="0" fontId="8" fillId="9" borderId="0" xfId="4" applyFont="1" applyFill="1" applyBorder="1" applyAlignment="1" applyProtection="1">
      <alignment wrapText="1"/>
    </xf>
    <xf numFmtId="0" fontId="22" fillId="0" borderId="0" xfId="0" applyFont="1" applyFill="1" applyProtection="1"/>
    <xf numFmtId="0" fontId="22" fillId="0" borderId="0" xfId="0" applyFont="1" applyFill="1" applyAlignment="1" applyProtection="1">
      <alignment horizontal="right"/>
    </xf>
    <xf numFmtId="0" fontId="22" fillId="9" borderId="0" xfId="0" applyFont="1" applyFill="1" applyProtection="1"/>
    <xf numFmtId="10" fontId="3" fillId="9" borderId="3" xfId="4" applyNumberFormat="1" applyFont="1" applyFill="1" applyBorder="1" applyAlignment="1" applyProtection="1">
      <alignment horizontal="center" vertical="center" wrapText="1"/>
    </xf>
    <xf numFmtId="10" fontId="3" fillId="0" borderId="3" xfId="4" applyNumberFormat="1" applyFont="1" applyFill="1" applyBorder="1" applyAlignment="1" applyProtection="1">
      <alignment horizontal="center" vertical="center"/>
    </xf>
    <xf numFmtId="9" fontId="3" fillId="0" borderId="0" xfId="2" applyFont="1" applyFill="1"/>
    <xf numFmtId="169" fontId="3" fillId="0" borderId="0" xfId="2" applyNumberFormat="1" applyFont="1"/>
    <xf numFmtId="170" fontId="3" fillId="0" borderId="0" xfId="2" applyNumberFormat="1" applyFont="1"/>
    <xf numFmtId="0" fontId="3" fillId="0" borderId="0" xfId="4"/>
    <xf numFmtId="0" fontId="22" fillId="0" borderId="3" xfId="0" applyFont="1" applyFill="1" applyBorder="1" applyAlignment="1" applyProtection="1">
      <alignment horizontal="left" vertical="center" wrapText="1"/>
    </xf>
    <xf numFmtId="0" fontId="32" fillId="0" borderId="0" xfId="0" applyFont="1" applyFill="1"/>
    <xf numFmtId="0" fontId="3" fillId="0" borderId="0" xfId="4" applyFont="1"/>
    <xf numFmtId="0" fontId="31" fillId="0" borderId="0" xfId="4" applyFont="1" applyFill="1" applyBorder="1" applyAlignment="1" applyProtection="1">
      <alignment vertical="center" wrapText="1"/>
    </xf>
    <xf numFmtId="0" fontId="26" fillId="0" borderId="0" xfId="4" applyFont="1" applyFill="1" applyBorder="1" applyAlignment="1" applyProtection="1">
      <alignment wrapText="1"/>
    </xf>
    <xf numFmtId="0" fontId="18" fillId="0" borderId="0" xfId="4" applyFont="1" applyFill="1" applyBorder="1" applyAlignment="1" applyProtection="1">
      <alignment wrapText="1"/>
    </xf>
    <xf numFmtId="0" fontId="28" fillId="0" borderId="0" xfId="4" applyFont="1" applyFill="1" applyBorder="1" applyAlignment="1" applyProtection="1">
      <alignment wrapText="1"/>
    </xf>
    <xf numFmtId="0" fontId="3" fillId="9" borderId="3" xfId="4" applyFont="1" applyFill="1" applyBorder="1" applyAlignment="1" applyProtection="1">
      <alignment horizontal="center" vertical="center"/>
    </xf>
    <xf numFmtId="0" fontId="38" fillId="8" borderId="3" xfId="4" applyFont="1" applyFill="1" applyBorder="1" applyAlignment="1" applyProtection="1">
      <alignment horizontal="center" vertical="center" wrapText="1"/>
    </xf>
    <xf numFmtId="0" fontId="3" fillId="8" borderId="3" xfId="4" applyFont="1" applyFill="1" applyBorder="1" applyAlignment="1" applyProtection="1">
      <alignment horizontal="center" vertical="center"/>
    </xf>
    <xf numFmtId="4" fontId="8" fillId="9" borderId="1" xfId="0" applyNumberFormat="1" applyFont="1" applyFill="1" applyBorder="1" applyAlignment="1" applyProtection="1">
      <alignment horizontal="right" vertical="center" indent="1"/>
    </xf>
    <xf numFmtId="0" fontId="33" fillId="9" borderId="55" xfId="4" applyFont="1" applyFill="1" applyBorder="1" applyAlignment="1" applyProtection="1">
      <alignment vertical="center"/>
    </xf>
    <xf numFmtId="0" fontId="3" fillId="9" borderId="0" xfId="4" applyFont="1" applyFill="1" applyProtection="1"/>
    <xf numFmtId="4" fontId="3" fillId="9" borderId="0" xfId="4" applyNumberFormat="1" applyFont="1" applyFill="1" applyAlignment="1" applyProtection="1">
      <alignment horizontal="right" indent="1"/>
    </xf>
    <xf numFmtId="0" fontId="8" fillId="9" borderId="0" xfId="0" applyFont="1" applyFill="1" applyBorder="1" applyAlignment="1" applyProtection="1">
      <alignment horizontal="center" vertical="center"/>
    </xf>
    <xf numFmtId="10" fontId="3" fillId="9" borderId="2" xfId="2" applyNumberFormat="1" applyFont="1" applyFill="1" applyBorder="1" applyAlignment="1" applyProtection="1">
      <alignment horizontal="center" vertical="center" wrapText="1"/>
    </xf>
    <xf numFmtId="4" fontId="3" fillId="9" borderId="0" xfId="0" applyNumberFormat="1" applyFont="1" applyFill="1" applyBorder="1" applyAlignment="1" applyProtection="1">
      <alignment horizontal="center" vertical="center"/>
    </xf>
    <xf numFmtId="0" fontId="3" fillId="9" borderId="0" xfId="0" applyFont="1" applyFill="1" applyBorder="1" applyAlignment="1" applyProtection="1">
      <alignment horizontal="left" vertical="center"/>
    </xf>
    <xf numFmtId="0" fontId="11" fillId="0" borderId="3" xfId="0" applyFont="1" applyBorder="1" applyAlignment="1" applyProtection="1">
      <alignment horizontal="justify" vertical="center"/>
    </xf>
    <xf numFmtId="0" fontId="11" fillId="0" borderId="3" xfId="0" applyFont="1" applyBorder="1" applyAlignment="1" applyProtection="1">
      <alignment vertical="center" wrapText="1"/>
    </xf>
    <xf numFmtId="0" fontId="3" fillId="0" borderId="3" xfId="0" applyFont="1" applyBorder="1" applyAlignment="1" applyProtection="1">
      <alignment vertical="center"/>
    </xf>
    <xf numFmtId="0" fontId="8" fillId="0" borderId="3" xfId="0" applyFont="1" applyBorder="1" applyAlignment="1" applyProtection="1">
      <alignment vertical="center"/>
    </xf>
    <xf numFmtId="0" fontId="3" fillId="0" borderId="3" xfId="0" applyFont="1" applyBorder="1" applyProtection="1"/>
    <xf numFmtId="0" fontId="3" fillId="0" borderId="3" xfId="0" applyFont="1" applyBorder="1" applyAlignment="1" applyProtection="1">
      <alignment horizontal="justify" wrapText="1"/>
    </xf>
    <xf numFmtId="0" fontId="3" fillId="0" borderId="3" xfId="0" applyFont="1" applyBorder="1" applyAlignment="1" applyProtection="1">
      <alignment horizontal="justify" vertical="center"/>
    </xf>
    <xf numFmtId="0" fontId="8" fillId="9" borderId="0" xfId="0" applyFont="1" applyFill="1" applyBorder="1" applyAlignment="1" applyProtection="1">
      <alignment horizontal="left"/>
    </xf>
    <xf numFmtId="0" fontId="8" fillId="9" borderId="3" xfId="0" applyFont="1" applyFill="1" applyBorder="1" applyProtection="1"/>
    <xf numFmtId="0" fontId="3" fillId="0" borderId="3" xfId="0" applyFont="1" applyBorder="1" applyAlignment="1" applyProtection="1">
      <alignment horizontal="justify" vertical="center" wrapText="1"/>
    </xf>
    <xf numFmtId="0" fontId="8" fillId="9" borderId="0" xfId="0" applyFont="1" applyFill="1" applyBorder="1" applyAlignment="1" applyProtection="1">
      <alignment vertical="center"/>
    </xf>
    <xf numFmtId="0" fontId="8" fillId="8" borderId="3" xfId="4" applyFont="1" applyFill="1" applyBorder="1" applyAlignment="1" applyProtection="1">
      <alignment horizontal="center" vertical="center" wrapText="1"/>
    </xf>
    <xf numFmtId="0" fontId="32" fillId="9" borderId="0" xfId="0" applyFont="1" applyFill="1" applyProtection="1"/>
    <xf numFmtId="0" fontId="23" fillId="0" borderId="50" xfId="0" applyFont="1" applyBorder="1" applyAlignment="1" applyProtection="1">
      <alignment horizontal="center"/>
    </xf>
    <xf numFmtId="0" fontId="23" fillId="0" borderId="52" xfId="0" applyFont="1" applyBorder="1" applyAlignment="1" applyProtection="1">
      <alignment horizontal="center"/>
    </xf>
    <xf numFmtId="0" fontId="22" fillId="0" borderId="21" xfId="0" applyFont="1" applyBorder="1" applyProtection="1"/>
    <xf numFmtId="0" fontId="22" fillId="0" borderId="5" xfId="0" applyFont="1" applyBorder="1" applyProtection="1"/>
    <xf numFmtId="0" fontId="23" fillId="0" borderId="19" xfId="0" applyFont="1" applyBorder="1" applyProtection="1"/>
    <xf numFmtId="0" fontId="23" fillId="9" borderId="0" xfId="0" applyFont="1" applyFill="1" applyBorder="1" applyProtection="1"/>
    <xf numFmtId="10" fontId="23" fillId="9" borderId="0" xfId="2" applyNumberFormat="1" applyFont="1" applyFill="1" applyBorder="1" applyAlignment="1" applyProtection="1">
      <alignment horizontal="right" indent="4"/>
    </xf>
    <xf numFmtId="0" fontId="33" fillId="9" borderId="54" xfId="0" applyFont="1" applyFill="1" applyBorder="1" applyProtection="1"/>
    <xf numFmtId="0" fontId="22" fillId="9" borderId="54" xfId="0" applyFont="1" applyFill="1" applyBorder="1" applyProtection="1"/>
    <xf numFmtId="0" fontId="32" fillId="0" borderId="0" xfId="0" applyFont="1" applyProtection="1"/>
    <xf numFmtId="0" fontId="3" fillId="9" borderId="0" xfId="0" applyFont="1" applyFill="1" applyBorder="1" applyProtection="1"/>
    <xf numFmtId="0" fontId="3" fillId="9" borderId="0" xfId="0" applyFont="1" applyFill="1" applyBorder="1" applyAlignment="1" applyProtection="1">
      <alignment horizontal="right" vertical="center" indent="1"/>
    </xf>
    <xf numFmtId="0" fontId="11" fillId="9" borderId="0" xfId="0" applyFont="1" applyFill="1" applyBorder="1" applyAlignment="1" applyProtection="1">
      <alignment vertical="center"/>
    </xf>
    <xf numFmtId="0" fontId="8" fillId="9" borderId="0" xfId="0" applyFont="1" applyFill="1" applyBorder="1" applyAlignment="1" applyProtection="1">
      <alignment horizontal="left" vertical="center"/>
    </xf>
    <xf numFmtId="167" fontId="3" fillId="9" borderId="0" xfId="0" applyNumberFormat="1" applyFont="1" applyFill="1" applyBorder="1" applyAlignment="1" applyProtection="1">
      <alignment horizontal="right" vertical="center" indent="1"/>
    </xf>
    <xf numFmtId="0" fontId="41" fillId="0" borderId="56" xfId="6" applyFill="1" applyBorder="1" applyAlignment="1" applyProtection="1"/>
    <xf numFmtId="0" fontId="43" fillId="9" borderId="33" xfId="0" applyFont="1" applyFill="1" applyBorder="1" applyAlignment="1" applyProtection="1">
      <alignment horizontal="center"/>
    </xf>
    <xf numFmtId="0" fontId="4" fillId="9" borderId="0" xfId="4" applyFont="1" applyFill="1" applyBorder="1" applyAlignment="1" applyProtection="1">
      <alignment horizontal="right" vertical="center" wrapText="1"/>
    </xf>
    <xf numFmtId="10" fontId="11" fillId="9" borderId="0" xfId="0" applyNumberFormat="1" applyFont="1" applyFill="1" applyBorder="1" applyAlignment="1" applyProtection="1">
      <alignment horizontal="justify" vertical="center"/>
    </xf>
    <xf numFmtId="0" fontId="3" fillId="9" borderId="0" xfId="0" applyFont="1" applyFill="1" applyBorder="1" applyAlignment="1" applyProtection="1">
      <alignment vertical="center"/>
    </xf>
    <xf numFmtId="0" fontId="11" fillId="0" borderId="3" xfId="0" applyFont="1" applyBorder="1" applyAlignment="1" applyProtection="1">
      <alignment vertical="center"/>
    </xf>
    <xf numFmtId="4" fontId="3" fillId="9" borderId="38" xfId="0" applyNumberFormat="1" applyFont="1" applyFill="1" applyBorder="1" applyAlignment="1" applyProtection="1">
      <alignment horizontal="right" vertical="center" indent="1"/>
    </xf>
    <xf numFmtId="10" fontId="11" fillId="0" borderId="0" xfId="0" applyNumberFormat="1" applyFont="1" applyBorder="1" applyAlignment="1" applyProtection="1">
      <alignment horizontal="justify" vertical="center"/>
    </xf>
    <xf numFmtId="4" fontId="3" fillId="9" borderId="7" xfId="0" applyNumberFormat="1" applyFont="1" applyFill="1" applyBorder="1" applyAlignment="1" applyProtection="1">
      <alignment horizontal="right" vertical="center" indent="1"/>
    </xf>
    <xf numFmtId="0" fontId="41" fillId="0" borderId="56" xfId="6" applyFill="1" applyBorder="1" applyAlignment="1" applyProtection="1">
      <alignment horizontal="left"/>
    </xf>
    <xf numFmtId="167" fontId="3" fillId="0" borderId="3" xfId="0" applyNumberFormat="1" applyFont="1" applyFill="1" applyBorder="1" applyAlignment="1" applyProtection="1">
      <alignment horizontal="right" vertical="center" indent="1"/>
    </xf>
    <xf numFmtId="0" fontId="11" fillId="0" borderId="3" xfId="0" applyFont="1" applyBorder="1" applyAlignment="1" applyProtection="1">
      <alignment vertical="center" shrinkToFit="1"/>
    </xf>
    <xf numFmtId="2" fontId="3" fillId="0" borderId="3" xfId="0" applyNumberFormat="1" applyFont="1" applyFill="1" applyBorder="1" applyAlignment="1" applyProtection="1">
      <alignment horizontal="right" vertical="center" indent="1"/>
    </xf>
    <xf numFmtId="0" fontId="29" fillId="0" borderId="3" xfId="0" applyFont="1" applyBorder="1" applyAlignment="1" applyProtection="1">
      <alignment vertical="center"/>
    </xf>
    <xf numFmtId="10" fontId="11" fillId="9" borderId="3" xfId="0" applyNumberFormat="1" applyFont="1" applyFill="1" applyBorder="1" applyAlignment="1" applyProtection="1">
      <alignment horizontal="justify" vertical="center"/>
    </xf>
    <xf numFmtId="0" fontId="11" fillId="9" borderId="3" xfId="0" applyFont="1" applyFill="1" applyBorder="1" applyAlignment="1" applyProtection="1">
      <alignment vertical="center"/>
    </xf>
    <xf numFmtId="167" fontId="3" fillId="9" borderId="7" xfId="0" applyNumberFormat="1" applyFont="1" applyFill="1" applyBorder="1" applyAlignment="1" applyProtection="1">
      <alignment horizontal="right" vertical="center" indent="1"/>
    </xf>
    <xf numFmtId="0" fontId="9" fillId="9" borderId="0" xfId="0" applyFont="1" applyFill="1" applyBorder="1" applyAlignment="1" applyProtection="1">
      <alignment horizontal="center" vertical="center"/>
    </xf>
    <xf numFmtId="0" fontId="44" fillId="5" borderId="57" xfId="7" applyFont="1" applyFill="1" applyBorder="1" applyAlignment="1" applyProtection="1">
      <alignment horizontal="left" vertical="center" wrapText="1"/>
    </xf>
    <xf numFmtId="167" fontId="8" fillId="9" borderId="57" xfId="7" applyNumberFormat="1" applyFont="1" applyFill="1" applyBorder="1" applyAlignment="1" applyProtection="1">
      <alignment horizontal="right" vertical="center" indent="1"/>
    </xf>
    <xf numFmtId="0" fontId="8" fillId="9" borderId="48" xfId="4" applyFont="1" applyFill="1" applyBorder="1" applyAlignment="1" applyProtection="1">
      <alignment horizontal="left" vertical="center" wrapText="1"/>
    </xf>
    <xf numFmtId="0" fontId="43" fillId="9" borderId="0" xfId="0" applyFont="1" applyFill="1" applyBorder="1" applyAlignment="1" applyProtection="1">
      <alignment horizontal="left"/>
    </xf>
    <xf numFmtId="0" fontId="30" fillId="9" borderId="0" xfId="0" applyFont="1" applyFill="1" applyBorder="1" applyAlignment="1" applyProtection="1">
      <alignment horizontal="left" vertical="center"/>
    </xf>
    <xf numFmtId="0" fontId="2" fillId="9" borderId="0" xfId="0" applyFont="1" applyFill="1" applyBorder="1" applyAlignment="1" applyProtection="1">
      <alignment horizontal="left" vertical="center" wrapText="1"/>
    </xf>
    <xf numFmtId="10" fontId="3" fillId="9" borderId="3" xfId="2" applyNumberFormat="1" applyFont="1" applyFill="1" applyBorder="1" applyAlignment="1" applyProtection="1">
      <alignment horizontal="center" vertical="center" wrapText="1"/>
    </xf>
    <xf numFmtId="0" fontId="3" fillId="9" borderId="0" xfId="4" applyFont="1" applyFill="1" applyBorder="1" applyAlignment="1" applyProtection="1">
      <alignment vertical="center"/>
    </xf>
    <xf numFmtId="0" fontId="3" fillId="9" borderId="0" xfId="4" applyFont="1" applyFill="1" applyBorder="1" applyAlignment="1" applyProtection="1">
      <alignment horizontal="center" vertical="center"/>
    </xf>
    <xf numFmtId="4" fontId="3" fillId="9" borderId="0" xfId="1" applyNumberFormat="1" applyFont="1" applyFill="1" applyBorder="1" applyAlignment="1" applyProtection="1">
      <alignment horizontal="right" vertical="center" indent="1"/>
    </xf>
    <xf numFmtId="10" fontId="23" fillId="9" borderId="20" xfId="2" applyNumberFormat="1" applyFont="1" applyFill="1" applyBorder="1" applyAlignment="1" applyProtection="1">
      <alignment horizontal="right" indent="4"/>
    </xf>
    <xf numFmtId="0" fontId="8" fillId="9" borderId="1" xfId="4" applyFont="1" applyFill="1" applyBorder="1" applyAlignment="1" applyProtection="1">
      <alignment horizontal="center" vertical="center" wrapText="1"/>
    </xf>
    <xf numFmtId="4" fontId="3" fillId="0" borderId="3" xfId="4" applyNumberFormat="1" applyFont="1" applyBorder="1" applyAlignment="1" applyProtection="1">
      <alignment horizontal="right" vertical="center" indent="1"/>
    </xf>
    <xf numFmtId="4" fontId="3" fillId="8" borderId="3" xfId="4" applyNumberFormat="1" applyFont="1" applyFill="1" applyBorder="1" applyAlignment="1" applyProtection="1">
      <alignment horizontal="right" vertical="center" indent="1"/>
    </xf>
    <xf numFmtId="4" fontId="23" fillId="9" borderId="0" xfId="0" applyNumberFormat="1" applyFont="1" applyFill="1" applyBorder="1" applyAlignment="1" applyProtection="1">
      <alignment horizontal="center" vertical="center"/>
    </xf>
    <xf numFmtId="165" fontId="23" fillId="9" borderId="0" xfId="1" applyFont="1" applyFill="1" applyBorder="1" applyAlignment="1" applyProtection="1">
      <alignment horizontal="center" vertical="center"/>
    </xf>
    <xf numFmtId="0" fontId="3" fillId="10" borderId="3" xfId="4" applyFont="1" applyFill="1" applyBorder="1" applyAlignment="1" applyProtection="1">
      <alignment horizontal="center" vertical="center"/>
    </xf>
    <xf numFmtId="0" fontId="3" fillId="0" borderId="0" xfId="4" applyFont="1" applyBorder="1" applyProtection="1"/>
    <xf numFmtId="0" fontId="3" fillId="0" borderId="0" xfId="4" applyFont="1" applyBorder="1" applyAlignment="1" applyProtection="1">
      <alignment vertical="center" wrapText="1"/>
    </xf>
    <xf numFmtId="0" fontId="8" fillId="9" borderId="3" xfId="4" applyFont="1" applyFill="1" applyBorder="1" applyAlignment="1" applyProtection="1">
      <alignment horizontal="center" vertical="center"/>
    </xf>
    <xf numFmtId="0" fontId="8" fillId="9" borderId="3" xfId="4" applyFont="1" applyFill="1" applyBorder="1" applyAlignment="1" applyProtection="1">
      <alignment horizontal="center" vertical="center" wrapText="1"/>
    </xf>
    <xf numFmtId="0" fontId="8" fillId="0" borderId="41" xfId="4" applyFont="1" applyBorder="1" applyAlignment="1" applyProtection="1">
      <alignment horizontal="center" vertical="center"/>
    </xf>
    <xf numFmtId="0" fontId="3" fillId="0" borderId="3" xfId="4" applyFont="1" applyFill="1" applyBorder="1" applyAlignment="1" applyProtection="1">
      <alignment horizontal="center" vertical="center"/>
    </xf>
    <xf numFmtId="4" fontId="22" fillId="0" borderId="3" xfId="4" applyNumberFormat="1" applyFont="1" applyFill="1" applyBorder="1" applyAlignment="1" applyProtection="1">
      <alignment horizontal="left" vertical="center" wrapText="1"/>
    </xf>
    <xf numFmtId="4" fontId="3" fillId="0" borderId="0" xfId="4" applyNumberFormat="1" applyFont="1" applyFill="1" applyBorder="1" applyAlignment="1">
      <alignment horizontal="center" vertical="center"/>
    </xf>
    <xf numFmtId="4" fontId="3" fillId="9" borderId="0" xfId="4" applyNumberFormat="1" applyFont="1" applyFill="1" applyBorder="1" applyAlignment="1">
      <alignment horizontal="center" vertical="center"/>
    </xf>
    <xf numFmtId="4" fontId="3" fillId="9" borderId="0" xfId="4" applyNumberFormat="1" applyFont="1" applyFill="1" applyBorder="1" applyAlignment="1">
      <alignment vertical="center"/>
    </xf>
    <xf numFmtId="0" fontId="8" fillId="10" borderId="3" xfId="4" applyFont="1" applyFill="1" applyBorder="1" applyAlignment="1" applyProtection="1">
      <alignment horizontal="center" vertical="center" wrapText="1"/>
    </xf>
    <xf numFmtId="0" fontId="8" fillId="5" borderId="3" xfId="4" applyFont="1" applyFill="1" applyBorder="1" applyAlignment="1" applyProtection="1">
      <alignment horizontal="center" vertical="center" wrapText="1"/>
    </xf>
    <xf numFmtId="4" fontId="3" fillId="5" borderId="0" xfId="4" applyNumberFormat="1" applyFont="1" applyFill="1" applyBorder="1" applyAlignment="1">
      <alignment vertical="center"/>
    </xf>
    <xf numFmtId="0" fontId="22" fillId="0" borderId="3" xfId="4" applyFont="1" applyFill="1" applyBorder="1" applyAlignment="1" applyProtection="1">
      <alignment horizontal="center" vertical="center"/>
    </xf>
    <xf numFmtId="4" fontId="22" fillId="0" borderId="3" xfId="4" applyNumberFormat="1" applyFont="1" applyFill="1" applyBorder="1" applyAlignment="1" applyProtection="1">
      <alignment horizontal="right" vertical="center" indent="2"/>
    </xf>
    <xf numFmtId="4" fontId="3" fillId="0" borderId="3" xfId="4" applyNumberFormat="1" applyFont="1" applyFill="1" applyBorder="1" applyAlignment="1" applyProtection="1">
      <alignment horizontal="right" vertical="center" indent="2"/>
    </xf>
    <xf numFmtId="0" fontId="22" fillId="0" borderId="0" xfId="4" applyFont="1" applyFill="1" applyBorder="1" applyAlignment="1" applyProtection="1">
      <alignment horizontal="center" vertical="center"/>
    </xf>
    <xf numFmtId="4" fontId="22" fillId="0" borderId="0" xfId="4" applyNumberFormat="1" applyFont="1" applyFill="1" applyBorder="1" applyAlignment="1" applyProtection="1">
      <alignment horizontal="left" vertical="center" wrapText="1"/>
    </xf>
    <xf numFmtId="4" fontId="22" fillId="0" borderId="0" xfId="4" applyNumberFormat="1" applyFont="1" applyFill="1" applyBorder="1" applyAlignment="1" applyProtection="1">
      <alignment horizontal="right" vertical="center" indent="2"/>
    </xf>
    <xf numFmtId="4" fontId="3" fillId="9" borderId="0" xfId="4" applyNumberFormat="1" applyFont="1" applyFill="1" applyBorder="1" applyAlignment="1" applyProtection="1">
      <alignment horizontal="right" vertical="center" indent="2"/>
    </xf>
    <xf numFmtId="4" fontId="8" fillId="9" borderId="0" xfId="4" applyNumberFormat="1" applyFont="1" applyFill="1" applyBorder="1" applyAlignment="1" applyProtection="1">
      <alignment horizontal="right" vertical="center" indent="2"/>
    </xf>
    <xf numFmtId="4" fontId="22" fillId="0" borderId="0" xfId="4" applyNumberFormat="1" applyFont="1" applyFill="1" applyBorder="1" applyAlignment="1" applyProtection="1">
      <alignment horizontal="center" vertical="center" wrapText="1"/>
    </xf>
    <xf numFmtId="4" fontId="22" fillId="0" borderId="0" xfId="4" applyNumberFormat="1" applyFont="1" applyFill="1" applyBorder="1" applyAlignment="1" applyProtection="1">
      <alignment horizontal="center" vertical="center"/>
    </xf>
    <xf numFmtId="4" fontId="3" fillId="9" borderId="0" xfId="4" applyNumberFormat="1" applyFont="1" applyFill="1" applyBorder="1" applyAlignment="1" applyProtection="1">
      <alignment vertical="center"/>
    </xf>
    <xf numFmtId="4" fontId="3" fillId="9" borderId="0" xfId="4" applyNumberFormat="1" applyFont="1" applyFill="1" applyBorder="1" applyAlignment="1" applyProtection="1">
      <alignment horizontal="center" vertical="center"/>
    </xf>
    <xf numFmtId="4" fontId="8" fillId="9" borderId="0" xfId="4" applyNumberFormat="1" applyFont="1" applyFill="1" applyBorder="1" applyAlignment="1" applyProtection="1">
      <alignment horizontal="center" vertical="center"/>
    </xf>
    <xf numFmtId="0" fontId="8" fillId="12" borderId="3" xfId="4" applyFont="1" applyFill="1" applyBorder="1" applyAlignment="1" applyProtection="1">
      <alignment horizontal="center" vertical="center" wrapText="1"/>
    </xf>
    <xf numFmtId="4" fontId="22" fillId="9" borderId="0" xfId="4" applyNumberFormat="1" applyFont="1" applyFill="1" applyBorder="1" applyAlignment="1" applyProtection="1">
      <alignment horizontal="right" vertical="center" indent="2"/>
    </xf>
    <xf numFmtId="0" fontId="8" fillId="5" borderId="33" xfId="4" applyFont="1" applyFill="1" applyBorder="1" applyAlignment="1" applyProtection="1">
      <alignment vertical="center"/>
    </xf>
    <xf numFmtId="0" fontId="8" fillId="5" borderId="33" xfId="4" applyFont="1" applyFill="1" applyBorder="1" applyAlignment="1" applyProtection="1">
      <alignment vertical="center" wrapText="1"/>
    </xf>
    <xf numFmtId="0" fontId="8" fillId="9" borderId="0" xfId="4" applyFont="1" applyFill="1" applyBorder="1" applyAlignment="1" applyProtection="1">
      <alignment vertical="center" wrapText="1"/>
    </xf>
    <xf numFmtId="4" fontId="3" fillId="9" borderId="3" xfId="4" applyNumberFormat="1" applyFont="1" applyFill="1" applyBorder="1" applyAlignment="1" applyProtection="1">
      <alignment horizontal="right" vertical="center" indent="2"/>
    </xf>
    <xf numFmtId="4" fontId="8" fillId="9" borderId="0" xfId="4" applyNumberFormat="1" applyFont="1" applyFill="1" applyBorder="1" applyAlignment="1" applyProtection="1">
      <alignment horizontal="center"/>
    </xf>
    <xf numFmtId="0" fontId="3" fillId="0" borderId="0" xfId="4" applyFont="1" applyAlignment="1">
      <alignment horizontal="left" vertical="center"/>
    </xf>
    <xf numFmtId="4" fontId="8" fillId="5" borderId="0" xfId="4" applyNumberFormat="1" applyFont="1" applyFill="1" applyBorder="1" applyAlignment="1">
      <alignment vertical="center"/>
    </xf>
    <xf numFmtId="0" fontId="3" fillId="0" borderId="0" xfId="4" applyAlignment="1">
      <alignment horizontal="left" vertical="center"/>
    </xf>
    <xf numFmtId="0" fontId="8" fillId="0" borderId="0" xfId="4" applyFont="1"/>
    <xf numFmtId="2" fontId="3" fillId="0" borderId="0" xfId="4" applyNumberFormat="1" applyFont="1"/>
    <xf numFmtId="0" fontId="3" fillId="0" borderId="0" xfId="4" applyFont="1" applyAlignment="1">
      <alignment vertical="center" wrapText="1"/>
    </xf>
    <xf numFmtId="0" fontId="24" fillId="0" borderId="0" xfId="4" applyFont="1"/>
    <xf numFmtId="0" fontId="25" fillId="0" borderId="0" xfId="4" applyFont="1" applyAlignment="1">
      <alignment vertical="center" wrapText="1"/>
    </xf>
    <xf numFmtId="0" fontId="3" fillId="9" borderId="0" xfId="4" applyFont="1" applyFill="1" applyBorder="1" applyAlignment="1" applyProtection="1">
      <alignment horizontal="justify" vertical="center" wrapText="1"/>
    </xf>
    <xf numFmtId="0" fontId="22" fillId="9" borderId="31" xfId="0" applyFont="1" applyFill="1" applyBorder="1" applyProtection="1"/>
    <xf numFmtId="0" fontId="32" fillId="9" borderId="0" xfId="0" applyFont="1" applyFill="1" applyAlignment="1" applyProtection="1"/>
    <xf numFmtId="0" fontId="21" fillId="9" borderId="0" xfId="0" applyFont="1" applyFill="1"/>
    <xf numFmtId="0" fontId="32" fillId="9" borderId="0" xfId="0" applyFont="1" applyFill="1"/>
    <xf numFmtId="0" fontId="0" fillId="9" borderId="0" xfId="0" applyFill="1" applyAlignment="1">
      <alignment horizontal="center"/>
    </xf>
    <xf numFmtId="0" fontId="0" fillId="9" borderId="3" xfId="0" applyFill="1" applyBorder="1" applyAlignment="1">
      <alignment horizontal="center"/>
    </xf>
    <xf numFmtId="0" fontId="0" fillId="9" borderId="3" xfId="0" applyFill="1" applyBorder="1"/>
    <xf numFmtId="0" fontId="8" fillId="9" borderId="0" xfId="0" applyFont="1" applyFill="1" applyAlignment="1">
      <alignment horizontal="right"/>
    </xf>
    <xf numFmtId="4" fontId="8" fillId="8" borderId="3" xfId="0" applyNumberFormat="1" applyFont="1" applyFill="1" applyBorder="1" applyAlignment="1">
      <alignment horizontal="center" vertical="center" wrapText="1"/>
    </xf>
    <xf numFmtId="4" fontId="0" fillId="9" borderId="3" xfId="0" applyNumberFormat="1" applyFill="1" applyBorder="1" applyAlignment="1">
      <alignment horizontal="right" indent="2"/>
    </xf>
    <xf numFmtId="171" fontId="8" fillId="7" borderId="20" xfId="0" applyNumberFormat="1" applyFont="1" applyFill="1" applyBorder="1" applyAlignment="1">
      <alignment horizontal="center"/>
    </xf>
    <xf numFmtId="0" fontId="3" fillId="0" borderId="0" xfId="4" applyFont="1" applyProtection="1"/>
    <xf numFmtId="0" fontId="3" fillId="0" borderId="0" xfId="4" applyProtection="1"/>
    <xf numFmtId="0" fontId="27" fillId="0" borderId="0" xfId="4" applyFont="1" applyFill="1" applyBorder="1" applyAlignment="1" applyProtection="1">
      <alignment wrapText="1"/>
    </xf>
    <xf numFmtId="0" fontId="3" fillId="0" borderId="0" xfId="4" applyFont="1" applyAlignment="1" applyProtection="1">
      <alignment vertical="center"/>
    </xf>
    <xf numFmtId="4" fontId="3" fillId="0" borderId="0" xfId="4" applyNumberFormat="1" applyFont="1" applyProtection="1"/>
    <xf numFmtId="0" fontId="8" fillId="9" borderId="0" xfId="0" applyFont="1" applyFill="1" applyBorder="1" applyAlignment="1">
      <alignment horizontal="right"/>
    </xf>
    <xf numFmtId="0" fontId="3" fillId="7" borderId="3" xfId="4" applyFont="1" applyFill="1" applyBorder="1" applyAlignment="1" applyProtection="1">
      <alignment horizontal="center" vertical="center" wrapText="1"/>
    </xf>
    <xf numFmtId="0" fontId="41" fillId="9" borderId="56" xfId="6" applyFill="1" applyBorder="1" applyAlignment="1" applyProtection="1">
      <alignment horizontal="left"/>
    </xf>
    <xf numFmtId="0" fontId="21" fillId="0" borderId="0" xfId="0" applyFont="1" applyProtection="1"/>
    <xf numFmtId="0" fontId="21" fillId="9" borderId="0" xfId="0" applyFont="1" applyFill="1" applyProtection="1"/>
    <xf numFmtId="4" fontId="8" fillId="8" borderId="3" xfId="0" applyNumberFormat="1" applyFont="1" applyFill="1" applyBorder="1" applyAlignment="1" applyProtection="1">
      <alignment horizontal="center" vertical="center" wrapText="1"/>
    </xf>
    <xf numFmtId="0" fontId="8" fillId="9" borderId="0" xfId="4" applyFont="1" applyFill="1" applyBorder="1" applyAlignment="1" applyProtection="1">
      <alignment horizontal="center" vertical="center"/>
    </xf>
    <xf numFmtId="168" fontId="3" fillId="9" borderId="0" xfId="5" applyNumberFormat="1" applyFont="1" applyFill="1" applyBorder="1" applyAlignment="1" applyProtection="1">
      <alignment horizontal="center" vertical="center"/>
    </xf>
    <xf numFmtId="4" fontId="3" fillId="9" borderId="30" xfId="5" applyNumberFormat="1" applyFont="1" applyFill="1" applyBorder="1" applyAlignment="1" applyProtection="1">
      <alignment horizontal="right" vertical="center" indent="1"/>
    </xf>
    <xf numFmtId="4" fontId="3" fillId="0" borderId="2" xfId="5" applyNumberFormat="1" applyFont="1" applyBorder="1" applyAlignment="1" applyProtection="1">
      <alignment horizontal="right" vertical="center" indent="1"/>
    </xf>
    <xf numFmtId="0" fontId="8" fillId="0" borderId="0" xfId="4" applyFont="1" applyAlignment="1" applyProtection="1">
      <alignment horizontal="center" vertical="center"/>
    </xf>
    <xf numFmtId="0" fontId="3" fillId="9" borderId="8" xfId="4" applyFont="1" applyFill="1" applyBorder="1" applyAlignment="1" applyProtection="1">
      <alignment vertical="center" wrapText="1"/>
    </xf>
    <xf numFmtId="0" fontId="3" fillId="8" borderId="8" xfId="4" applyFont="1" applyFill="1" applyBorder="1" applyAlignment="1" applyProtection="1">
      <alignment vertical="center"/>
    </xf>
    <xf numFmtId="0" fontId="23" fillId="8" borderId="7" xfId="4" applyFont="1" applyFill="1" applyBorder="1" applyAlignment="1" applyProtection="1">
      <alignment horizontal="center" vertical="center" wrapText="1"/>
    </xf>
    <xf numFmtId="0" fontId="23" fillId="8" borderId="3" xfId="4" applyFont="1" applyFill="1" applyBorder="1" applyAlignment="1" applyProtection="1">
      <alignment horizontal="center" vertical="center" wrapText="1"/>
    </xf>
    <xf numFmtId="0" fontId="23" fillId="8" borderId="61" xfId="4" applyFont="1" applyFill="1" applyBorder="1" applyAlignment="1" applyProtection="1">
      <alignment horizontal="center" vertical="center" wrapText="1"/>
    </xf>
    <xf numFmtId="0" fontId="3" fillId="9" borderId="0" xfId="4" applyFont="1" applyFill="1" applyBorder="1" applyAlignment="1" applyProtection="1">
      <alignment vertical="center" wrapText="1"/>
    </xf>
    <xf numFmtId="0" fontId="8" fillId="9" borderId="0" xfId="4" applyFont="1" applyFill="1" applyAlignment="1" applyProtection="1">
      <alignment horizontal="center" vertical="center"/>
    </xf>
    <xf numFmtId="0" fontId="3" fillId="9" borderId="0" xfId="0" applyFont="1" applyFill="1" applyAlignment="1" applyProtection="1">
      <alignment horizontal="left" vertical="center" wrapText="1"/>
    </xf>
    <xf numFmtId="0" fontId="8" fillId="9" borderId="0" xfId="0" applyFont="1" applyFill="1" applyAlignment="1" applyProtection="1">
      <alignment horizontal="left" vertical="center" wrapText="1"/>
    </xf>
    <xf numFmtId="0" fontId="39" fillId="9" borderId="55" xfId="4" applyFont="1" applyFill="1" applyBorder="1" applyAlignment="1" applyProtection="1"/>
    <xf numFmtId="4" fontId="8" fillId="9" borderId="0" xfId="1" applyNumberFormat="1" applyFont="1" applyFill="1" applyBorder="1" applyAlignment="1" applyProtection="1">
      <alignment horizontal="right" vertical="center"/>
    </xf>
    <xf numFmtId="0" fontId="22" fillId="9" borderId="0" xfId="0" applyFont="1" applyFill="1" applyAlignment="1" applyProtection="1"/>
    <xf numFmtId="0" fontId="56" fillId="9" borderId="0" xfId="0" applyFont="1" applyFill="1" applyProtection="1"/>
    <xf numFmtId="0" fontId="33" fillId="9" borderId="55" xfId="4" applyFont="1" applyFill="1" applyBorder="1" applyAlignment="1" applyProtection="1">
      <alignment horizontal="left"/>
    </xf>
    <xf numFmtId="171" fontId="3" fillId="9" borderId="0" xfId="0" applyNumberFormat="1" applyFont="1" applyFill="1" applyBorder="1" applyAlignment="1" applyProtection="1">
      <alignment horizontal="center" vertical="center"/>
    </xf>
    <xf numFmtId="0" fontId="56" fillId="0" borderId="0" xfId="0" applyFont="1" applyProtection="1"/>
    <xf numFmtId="0" fontId="33" fillId="9" borderId="55" xfId="4" applyFont="1" applyFill="1" applyBorder="1" applyAlignment="1" applyProtection="1"/>
    <xf numFmtId="0" fontId="21" fillId="9" borderId="0" xfId="0" applyFont="1" applyFill="1" applyAlignment="1" applyProtection="1"/>
    <xf numFmtId="171" fontId="8" fillId="9" borderId="0" xfId="0" applyNumberFormat="1" applyFont="1" applyFill="1" applyBorder="1" applyAlignment="1" applyProtection="1">
      <alignment horizontal="right" vertical="center"/>
    </xf>
    <xf numFmtId="0" fontId="33" fillId="9" borderId="55" xfId="4" applyFont="1" applyFill="1" applyBorder="1" applyAlignment="1" applyProtection="1">
      <alignment horizontal="right" indent="1"/>
    </xf>
    <xf numFmtId="171" fontId="8" fillId="7" borderId="20" xfId="0" applyNumberFormat="1" applyFont="1" applyFill="1" applyBorder="1" applyAlignment="1" applyProtection="1">
      <alignment horizontal="right" vertical="center" indent="1"/>
    </xf>
    <xf numFmtId="4" fontId="3" fillId="8" borderId="2" xfId="5" applyNumberFormat="1" applyFont="1" applyFill="1" applyBorder="1" applyAlignment="1" applyProtection="1">
      <alignment horizontal="right" vertical="center" indent="1"/>
    </xf>
    <xf numFmtId="0" fontId="11" fillId="9" borderId="0" xfId="4" applyFont="1" applyFill="1" applyAlignment="1" applyProtection="1">
      <alignment horizontal="left" vertical="center"/>
    </xf>
    <xf numFmtId="0" fontId="8"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xf>
    <xf numFmtId="0" fontId="8" fillId="9" borderId="0" xfId="4" applyFont="1" applyFill="1" applyBorder="1" applyAlignment="1" applyProtection="1">
      <alignment horizontal="center"/>
    </xf>
    <xf numFmtId="0" fontId="8" fillId="5" borderId="0" xfId="4" applyFont="1" applyFill="1" applyBorder="1" applyAlignment="1">
      <alignment horizontal="center" vertical="center" wrapText="1"/>
    </xf>
    <xf numFmtId="2" fontId="33" fillId="9" borderId="55" xfId="0" applyNumberFormat="1" applyFont="1" applyFill="1" applyBorder="1" applyAlignment="1" applyProtection="1"/>
    <xf numFmtId="4" fontId="33" fillId="9" borderId="55" xfId="0" applyNumberFormat="1" applyFont="1" applyFill="1" applyBorder="1" applyAlignment="1" applyProtection="1"/>
    <xf numFmtId="165" fontId="23" fillId="7" borderId="3" xfId="1" applyFont="1" applyFill="1" applyBorder="1" applyAlignment="1" applyProtection="1">
      <alignment horizontal="center" vertical="center" wrapText="1"/>
    </xf>
    <xf numFmtId="49" fontId="23" fillId="7" borderId="3" xfId="1" applyNumberFormat="1" applyFont="1" applyFill="1" applyBorder="1" applyAlignment="1" applyProtection="1">
      <alignment horizontal="center" vertical="center" wrapText="1"/>
    </xf>
    <xf numFmtId="4" fontId="8" fillId="7" borderId="3" xfId="0" applyNumberFormat="1" applyFont="1" applyFill="1" applyBorder="1" applyAlignment="1" applyProtection="1">
      <alignment horizontal="center" vertical="center" wrapText="1"/>
    </xf>
    <xf numFmtId="2" fontId="22" fillId="9" borderId="0" xfId="0" applyNumberFormat="1" applyFont="1" applyFill="1" applyBorder="1" applyAlignment="1" applyProtection="1">
      <alignment horizontal="center" vertical="center" wrapText="1"/>
    </xf>
    <xf numFmtId="4" fontId="22" fillId="9" borderId="0" xfId="0" applyNumberFormat="1" applyFont="1" applyFill="1" applyBorder="1" applyAlignment="1" applyProtection="1">
      <alignment horizontal="center" vertical="center" wrapText="1"/>
    </xf>
    <xf numFmtId="4" fontId="3" fillId="0" borderId="0" xfId="4" applyNumberFormat="1" applyFont="1" applyFill="1" applyBorder="1" applyAlignment="1" applyProtection="1">
      <alignment horizontal="center" vertical="center" wrapText="1"/>
    </xf>
    <xf numFmtId="0" fontId="22" fillId="0" borderId="0" xfId="0" applyFont="1" applyFill="1" applyAlignment="1" applyProtection="1">
      <alignment horizontal="right" wrapText="1"/>
    </xf>
    <xf numFmtId="49" fontId="22" fillId="9" borderId="3" xfId="1" applyNumberFormat="1" applyFont="1" applyFill="1" applyBorder="1" applyAlignment="1" applyProtection="1">
      <alignment horizontal="center" vertical="center"/>
    </xf>
    <xf numFmtId="2" fontId="23" fillId="9" borderId="0" xfId="0" applyNumberFormat="1" applyFont="1" applyFill="1" applyBorder="1" applyAlignment="1" applyProtection="1">
      <alignment horizontal="right" vertical="center"/>
    </xf>
    <xf numFmtId="49" fontId="23" fillId="9" borderId="0" xfId="1" applyNumberFormat="1" applyFont="1" applyFill="1" applyBorder="1" applyAlignment="1" applyProtection="1">
      <alignment horizontal="center" vertical="center"/>
    </xf>
    <xf numFmtId="0" fontId="33" fillId="9" borderId="55" xfId="0" applyFont="1" applyFill="1" applyBorder="1" applyAlignment="1" applyProtection="1"/>
    <xf numFmtId="0" fontId="33" fillId="9" borderId="55" xfId="0" applyFont="1" applyFill="1" applyBorder="1" applyAlignment="1" applyProtection="1">
      <alignment wrapText="1"/>
    </xf>
    <xf numFmtId="4" fontId="33" fillId="9" borderId="55" xfId="4" applyNumberFormat="1" applyFont="1" applyFill="1" applyBorder="1" applyAlignment="1" applyProtection="1">
      <alignment wrapText="1"/>
    </xf>
    <xf numFmtId="0" fontId="33" fillId="9" borderId="0" xfId="0" applyFont="1" applyFill="1" applyAlignment="1" applyProtection="1"/>
    <xf numFmtId="4" fontId="33" fillId="9" borderId="0" xfId="4" applyNumberFormat="1" applyFont="1" applyFill="1" applyBorder="1" applyAlignment="1" applyProtection="1">
      <alignment wrapText="1"/>
    </xf>
    <xf numFmtId="171" fontId="8" fillId="0" borderId="3" xfId="4" applyNumberFormat="1" applyFont="1" applyFill="1" applyBorder="1" applyAlignment="1" applyProtection="1">
      <alignment horizontal="center" vertical="center" wrapText="1"/>
    </xf>
    <xf numFmtId="0" fontId="22" fillId="9" borderId="0" xfId="0" applyFont="1" applyFill="1" applyAlignment="1" applyProtection="1">
      <alignment horizontal="right"/>
    </xf>
    <xf numFmtId="0" fontId="22" fillId="0" borderId="0" xfId="0" applyFont="1" applyFill="1" applyAlignment="1" applyProtection="1">
      <alignment horizontal="left"/>
    </xf>
    <xf numFmtId="0" fontId="22" fillId="0" borderId="0" xfId="0" applyFont="1" applyAlignment="1" applyProtection="1">
      <alignment horizontal="left"/>
    </xf>
    <xf numFmtId="0" fontId="35" fillId="9" borderId="0" xfId="0" applyFont="1" applyFill="1" applyAlignment="1" applyProtection="1">
      <alignment horizontal="left" vertical="center" wrapText="1"/>
    </xf>
    <xf numFmtId="0" fontId="3" fillId="0" borderId="0" xfId="0" applyFont="1" applyAlignment="1" applyProtection="1">
      <alignment horizontal="left"/>
    </xf>
    <xf numFmtId="0" fontId="3" fillId="0" borderId="0" xfId="0" applyFont="1" applyFill="1" applyAlignment="1" applyProtection="1">
      <alignment horizontal="left"/>
    </xf>
    <xf numFmtId="0" fontId="3" fillId="9" borderId="3" xfId="4" applyFont="1" applyFill="1" applyBorder="1" applyAlignment="1" applyProtection="1">
      <alignment horizontal="center" wrapText="1"/>
    </xf>
    <xf numFmtId="4" fontId="0" fillId="9" borderId="0" xfId="0" applyNumberFormat="1" applyFill="1" applyBorder="1" applyAlignment="1">
      <alignment horizontal="right" indent="2"/>
    </xf>
    <xf numFmtId="0" fontId="33" fillId="9" borderId="0" xfId="0" applyFont="1" applyFill="1" applyBorder="1" applyAlignment="1" applyProtection="1"/>
    <xf numFmtId="0" fontId="33" fillId="9" borderId="0" xfId="0" applyFont="1" applyFill="1" applyBorder="1" applyAlignment="1" applyProtection="1">
      <alignment wrapText="1"/>
    </xf>
    <xf numFmtId="4" fontId="33" fillId="9" borderId="0" xfId="0" applyNumberFormat="1" applyFont="1" applyFill="1" applyBorder="1" applyAlignment="1" applyProtection="1"/>
    <xf numFmtId="2" fontId="33" fillId="9" borderId="0" xfId="0" applyNumberFormat="1" applyFont="1" applyFill="1" applyBorder="1" applyAlignment="1" applyProtection="1"/>
    <xf numFmtId="0" fontId="33" fillId="9" borderId="62" xfId="0" applyFont="1" applyFill="1" applyBorder="1" applyAlignment="1" applyProtection="1">
      <alignment wrapText="1"/>
    </xf>
    <xf numFmtId="4" fontId="33" fillId="9" borderId="62" xfId="0" applyNumberFormat="1" applyFont="1" applyFill="1" applyBorder="1" applyAlignment="1" applyProtection="1"/>
    <xf numFmtId="2" fontId="33" fillId="9" borderId="62" xfId="0" applyNumberFormat="1" applyFont="1" applyFill="1" applyBorder="1" applyAlignment="1" applyProtection="1"/>
    <xf numFmtId="4" fontId="33" fillId="9" borderId="62" xfId="4" applyNumberFormat="1" applyFont="1" applyFill="1" applyBorder="1" applyAlignment="1" applyProtection="1">
      <alignment wrapText="1"/>
    </xf>
    <xf numFmtId="0" fontId="33" fillId="9" borderId="62" xfId="0" applyFont="1" applyFill="1" applyBorder="1" applyAlignment="1" applyProtection="1"/>
    <xf numFmtId="0" fontId="23" fillId="9" borderId="0" xfId="0" applyFont="1" applyFill="1" applyProtection="1"/>
    <xf numFmtId="4" fontId="8" fillId="9" borderId="0" xfId="4" applyNumberFormat="1" applyFont="1" applyFill="1" applyBorder="1" applyAlignment="1" applyProtection="1">
      <alignment horizontal="right" vertical="center" indent="1"/>
    </xf>
    <xf numFmtId="0" fontId="8" fillId="0" borderId="3" xfId="4" applyFont="1" applyFill="1" applyBorder="1" applyAlignment="1" applyProtection="1">
      <alignment horizontal="center" vertical="center"/>
    </xf>
    <xf numFmtId="0" fontId="55" fillId="9" borderId="0" xfId="0" applyFont="1" applyFill="1"/>
    <xf numFmtId="171" fontId="8" fillId="9" borderId="0" xfId="0" applyNumberFormat="1" applyFont="1" applyFill="1" applyBorder="1" applyAlignment="1">
      <alignment horizontal="center"/>
    </xf>
    <xf numFmtId="0" fontId="0" fillId="9" borderId="2" xfId="0" applyFill="1" applyBorder="1"/>
    <xf numFmtId="0" fontId="0" fillId="9" borderId="0" xfId="0" applyFill="1" applyBorder="1" applyAlignment="1">
      <alignment horizontal="center"/>
    </xf>
    <xf numFmtId="0" fontId="0" fillId="9" borderId="0" xfId="0" applyFill="1" applyBorder="1"/>
    <xf numFmtId="4" fontId="8" fillId="9" borderId="3" xfId="0" applyNumberFormat="1" applyFont="1" applyFill="1" applyBorder="1" applyAlignment="1">
      <alignment horizontal="right" indent="2"/>
    </xf>
    <xf numFmtId="4" fontId="22" fillId="9" borderId="3" xfId="0" applyNumberFormat="1" applyFont="1" applyFill="1" applyBorder="1" applyAlignment="1" applyProtection="1">
      <alignment horizontal="right" vertical="center" indent="1"/>
    </xf>
    <xf numFmtId="0" fontId="8" fillId="0" borderId="3"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8" fillId="8" borderId="3" xfId="0" applyFont="1" applyFill="1" applyBorder="1" applyAlignment="1" applyProtection="1">
      <alignment horizontal="center" vertical="center" wrapText="1"/>
    </xf>
    <xf numFmtId="0" fontId="3" fillId="8" borderId="3" xfId="0" applyFont="1" applyFill="1" applyBorder="1" applyAlignment="1" applyProtection="1">
      <alignment horizontal="justify" vertical="center" wrapText="1"/>
    </xf>
    <xf numFmtId="0" fontId="3" fillId="8" borderId="3" xfId="0" applyFont="1" applyFill="1" applyBorder="1" applyAlignment="1" applyProtection="1">
      <alignment horizontal="center" vertical="center" wrapText="1"/>
    </xf>
    <xf numFmtId="10" fontId="22" fillId="9" borderId="3" xfId="0" applyNumberFormat="1" applyFont="1" applyFill="1" applyBorder="1" applyAlignment="1" applyProtection="1">
      <alignment horizontal="center" vertical="center"/>
    </xf>
    <xf numFmtId="171" fontId="8" fillId="9" borderId="3" xfId="0" applyNumberFormat="1" applyFont="1" applyFill="1" applyBorder="1" applyAlignment="1" applyProtection="1">
      <alignment horizontal="right" vertical="center" indent="1"/>
    </xf>
    <xf numFmtId="171" fontId="3" fillId="9" borderId="0" xfId="0" applyNumberFormat="1" applyFont="1" applyFill="1" applyBorder="1" applyAlignment="1" applyProtection="1">
      <alignment horizontal="right" vertical="center" indent="1"/>
    </xf>
    <xf numFmtId="0" fontId="22" fillId="9" borderId="0" xfId="0" applyFont="1" applyFill="1" applyAlignment="1" applyProtection="1">
      <alignment horizontal="right" wrapText="1"/>
    </xf>
    <xf numFmtId="0" fontId="8" fillId="7" borderId="3" xfId="4" applyFont="1" applyFill="1" applyBorder="1" applyAlignment="1" applyProtection="1">
      <alignment horizontal="center" vertical="center" wrapText="1"/>
    </xf>
    <xf numFmtId="0" fontId="3" fillId="10" borderId="3" xfId="4" applyFont="1" applyFill="1" applyBorder="1" applyAlignment="1" applyProtection="1">
      <alignment horizontal="center" wrapText="1"/>
      <protection locked="0"/>
    </xf>
    <xf numFmtId="4" fontId="3" fillId="10" borderId="3" xfId="1" applyNumberFormat="1" applyFont="1" applyFill="1" applyBorder="1" applyAlignment="1" applyProtection="1">
      <alignment horizontal="right" vertical="center" wrapText="1" indent="1"/>
      <protection locked="0"/>
    </xf>
    <xf numFmtId="4" fontId="3" fillId="10" borderId="3" xfId="1" applyNumberFormat="1" applyFont="1" applyFill="1" applyBorder="1" applyAlignment="1" applyProtection="1">
      <alignment horizontal="right" vertical="center" wrapText="1"/>
      <protection locked="0"/>
    </xf>
    <xf numFmtId="10" fontId="3" fillId="10" borderId="3" xfId="1" applyNumberFormat="1" applyFont="1" applyFill="1" applyBorder="1" applyAlignment="1" applyProtection="1">
      <alignment horizontal="center" vertical="center" wrapText="1"/>
      <protection locked="0"/>
    </xf>
    <xf numFmtId="0" fontId="8" fillId="10" borderId="3" xfId="0" applyFont="1" applyFill="1" applyBorder="1" applyAlignment="1" applyProtection="1">
      <alignment horizontal="center" vertical="center"/>
      <protection locked="0"/>
    </xf>
    <xf numFmtId="4" fontId="3" fillId="10" borderId="3" xfId="0" applyNumberFormat="1" applyFont="1" applyFill="1" applyBorder="1" applyAlignment="1" applyProtection="1">
      <alignment horizontal="right" vertical="center" indent="1"/>
      <protection locked="0"/>
    </xf>
    <xf numFmtId="4" fontId="3" fillId="10" borderId="7" xfId="0" applyNumberFormat="1" applyFont="1" applyFill="1" applyBorder="1" applyAlignment="1" applyProtection="1">
      <alignment horizontal="right" vertical="center" indent="1"/>
      <protection locked="0"/>
    </xf>
    <xf numFmtId="4" fontId="3" fillId="10" borderId="1" xfId="0" applyNumberFormat="1" applyFont="1" applyFill="1" applyBorder="1" applyAlignment="1" applyProtection="1">
      <alignment horizontal="right" vertical="center" indent="1"/>
      <protection locked="0"/>
    </xf>
    <xf numFmtId="167" fontId="3" fillId="10" borderId="3" xfId="0" applyNumberFormat="1" applyFont="1" applyFill="1" applyBorder="1" applyAlignment="1" applyProtection="1">
      <alignment horizontal="right" vertical="center" indent="1"/>
      <protection locked="0"/>
    </xf>
    <xf numFmtId="167" fontId="3" fillId="10" borderId="7" xfId="0" applyNumberFormat="1" applyFont="1" applyFill="1" applyBorder="1" applyAlignment="1" applyProtection="1">
      <alignment horizontal="right" vertical="center" indent="1"/>
      <protection locked="0"/>
    </xf>
    <xf numFmtId="10" fontId="23" fillId="10" borderId="53" xfId="2" applyNumberFormat="1" applyFont="1" applyFill="1" applyBorder="1" applyAlignment="1" applyProtection="1">
      <alignment horizontal="right" indent="4"/>
      <protection locked="0"/>
    </xf>
    <xf numFmtId="10" fontId="23" fillId="10" borderId="46" xfId="2" applyNumberFormat="1" applyFont="1" applyFill="1" applyBorder="1" applyAlignment="1" applyProtection="1">
      <alignment horizontal="right" indent="4"/>
      <protection locked="0"/>
    </xf>
    <xf numFmtId="10" fontId="23" fillId="10" borderId="28" xfId="2" applyNumberFormat="1" applyFont="1" applyFill="1" applyBorder="1" applyAlignment="1" applyProtection="1">
      <alignment horizontal="right" indent="4"/>
      <protection locked="0"/>
    </xf>
    <xf numFmtId="0" fontId="3" fillId="10" borderId="3" xfId="0" applyFont="1" applyFill="1" applyBorder="1" applyAlignment="1" applyProtection="1">
      <alignment horizontal="center" vertical="center" wrapText="1"/>
      <protection locked="0"/>
    </xf>
    <xf numFmtId="4" fontId="3" fillId="10" borderId="11" xfId="1" applyNumberFormat="1" applyFont="1" applyFill="1" applyBorder="1" applyAlignment="1" applyProtection="1">
      <alignment horizontal="right" vertical="center" indent="1"/>
      <protection locked="0"/>
    </xf>
    <xf numFmtId="0" fontId="3" fillId="10" borderId="3" xfId="0" applyFont="1" applyFill="1" applyBorder="1" applyAlignment="1" applyProtection="1">
      <alignment horizontal="justify" vertical="center" wrapText="1"/>
      <protection locked="0"/>
    </xf>
    <xf numFmtId="4" fontId="3" fillId="10" borderId="3" xfId="0" applyNumberFormat="1" applyFont="1" applyFill="1" applyBorder="1" applyAlignment="1" applyProtection="1">
      <alignment horizontal="right" indent="2"/>
      <protection locked="0"/>
    </xf>
    <xf numFmtId="4" fontId="0" fillId="10" borderId="3" xfId="0" applyNumberFormat="1" applyFill="1" applyBorder="1" applyAlignment="1" applyProtection="1">
      <alignment horizontal="right" indent="2"/>
      <protection locked="0"/>
    </xf>
    <xf numFmtId="4" fontId="0" fillId="10" borderId="2" xfId="0" applyNumberFormat="1" applyFill="1" applyBorder="1" applyAlignment="1" applyProtection="1">
      <alignment horizontal="right" indent="2"/>
      <protection locked="0"/>
    </xf>
    <xf numFmtId="0" fontId="8" fillId="8" borderId="7" xfId="4" applyFont="1" applyFill="1" applyBorder="1" applyAlignment="1" applyProtection="1">
      <alignment horizontal="center" vertical="center" wrapText="1"/>
    </xf>
    <xf numFmtId="0" fontId="3" fillId="5" borderId="0" xfId="4" applyFont="1" applyFill="1" applyBorder="1" applyAlignment="1" applyProtection="1">
      <alignment horizontal="left" vertical="center" wrapText="1"/>
    </xf>
    <xf numFmtId="4" fontId="3" fillId="5" borderId="0" xfId="4" applyNumberFormat="1" applyFont="1" applyFill="1" applyBorder="1" applyAlignment="1">
      <alignment horizontal="left" vertical="center"/>
    </xf>
    <xf numFmtId="0" fontId="3" fillId="0" borderId="0" xfId="4" applyFont="1" applyAlignment="1">
      <alignment horizontal="left"/>
    </xf>
    <xf numFmtId="0" fontId="58" fillId="0" borderId="0" xfId="4" applyFont="1" applyAlignment="1">
      <alignment horizontal="right"/>
    </xf>
    <xf numFmtId="0" fontId="3" fillId="0" borderId="0" xfId="4" applyFont="1" applyBorder="1" applyAlignment="1" applyProtection="1"/>
    <xf numFmtId="171" fontId="3" fillId="5" borderId="3" xfId="4" applyNumberFormat="1" applyFont="1" applyFill="1" applyBorder="1" applyAlignment="1" applyProtection="1">
      <alignment horizontal="right" vertical="center" wrapText="1" indent="1"/>
    </xf>
    <xf numFmtId="171" fontId="8" fillId="5" borderId="3" xfId="4" applyNumberFormat="1" applyFont="1" applyFill="1" applyBorder="1" applyAlignment="1" applyProtection="1">
      <alignment horizontal="right" vertical="center" wrapText="1" indent="1"/>
    </xf>
    <xf numFmtId="171" fontId="3" fillId="8" borderId="3" xfId="4" applyNumberFormat="1" applyFont="1" applyFill="1" applyBorder="1" applyAlignment="1" applyProtection="1">
      <alignment horizontal="right" vertical="center" wrapText="1" indent="1"/>
    </xf>
    <xf numFmtId="171" fontId="8" fillId="8" borderId="3" xfId="4" applyNumberFormat="1" applyFont="1" applyFill="1" applyBorder="1" applyAlignment="1" applyProtection="1">
      <alignment horizontal="right" vertical="center" wrapText="1" indent="1"/>
    </xf>
    <xf numFmtId="171" fontId="3" fillId="5" borderId="0" xfId="4" applyNumberFormat="1" applyFont="1" applyFill="1" applyBorder="1" applyAlignment="1" applyProtection="1">
      <alignment horizontal="right" vertical="center" wrapText="1" indent="1"/>
    </xf>
    <xf numFmtId="171" fontId="3" fillId="10" borderId="3" xfId="4" applyNumberFormat="1" applyFont="1" applyFill="1" applyBorder="1" applyAlignment="1" applyProtection="1">
      <alignment horizontal="right" vertical="center" wrapText="1" indent="1"/>
      <protection locked="0"/>
    </xf>
    <xf numFmtId="171" fontId="8" fillId="9" borderId="3" xfId="4" applyNumberFormat="1" applyFont="1" applyFill="1" applyBorder="1" applyAlignment="1" applyProtection="1">
      <alignment horizontal="right" vertical="center" indent="2"/>
    </xf>
    <xf numFmtId="171" fontId="3" fillId="10" borderId="3" xfId="1" applyNumberFormat="1" applyFont="1" applyFill="1" applyBorder="1" applyAlignment="1" applyProtection="1">
      <alignment horizontal="right" vertical="center" wrapText="1" indent="1"/>
      <protection locked="0"/>
    </xf>
    <xf numFmtId="0" fontId="48" fillId="9" borderId="0" xfId="0" applyFont="1" applyFill="1" applyProtection="1"/>
    <xf numFmtId="0" fontId="8" fillId="0" borderId="0" xfId="4" applyFont="1" applyBorder="1" applyAlignment="1" applyProtection="1">
      <alignment vertical="center"/>
    </xf>
    <xf numFmtId="0" fontId="8" fillId="10" borderId="3" xfId="4" applyFont="1" applyFill="1" applyBorder="1" applyAlignment="1" applyProtection="1">
      <alignment horizontal="center"/>
    </xf>
    <xf numFmtId="0" fontId="8" fillId="9" borderId="67" xfId="4" applyFont="1" applyFill="1" applyBorder="1" applyAlignment="1" applyProtection="1">
      <alignment horizontal="right" vertical="center" wrapText="1"/>
    </xf>
    <xf numFmtId="171" fontId="23" fillId="10" borderId="3" xfId="1" applyNumberFormat="1" applyFont="1" applyFill="1" applyBorder="1" applyAlignment="1" applyProtection="1">
      <alignment horizontal="center" vertical="center"/>
      <protection locked="0"/>
    </xf>
    <xf numFmtId="4" fontId="23" fillId="9" borderId="3" xfId="0" applyNumberFormat="1" applyFont="1" applyFill="1" applyBorder="1" applyAlignment="1" applyProtection="1">
      <alignment horizontal="right" vertical="center" indent="1"/>
    </xf>
    <xf numFmtId="4" fontId="3" fillId="0" borderId="3" xfId="0" applyNumberFormat="1" applyFont="1" applyFill="1" applyBorder="1" applyAlignment="1" applyProtection="1">
      <alignment horizontal="right" vertical="center" indent="1"/>
    </xf>
    <xf numFmtId="4" fontId="3" fillId="0" borderId="8" xfId="0" applyNumberFormat="1" applyFont="1" applyFill="1" applyBorder="1" applyAlignment="1" applyProtection="1">
      <alignment horizontal="right" vertical="center" indent="1"/>
    </xf>
    <xf numFmtId="4" fontId="3" fillId="0" borderId="3" xfId="4" applyNumberFormat="1" applyFont="1" applyFill="1" applyBorder="1" applyAlignment="1" applyProtection="1">
      <alignment horizontal="right" vertical="center" wrapText="1" indent="1"/>
    </xf>
    <xf numFmtId="4" fontId="23" fillId="9" borderId="0" xfId="0" applyNumberFormat="1" applyFont="1" applyFill="1" applyBorder="1" applyAlignment="1" applyProtection="1">
      <alignment horizontal="right" vertical="center"/>
    </xf>
    <xf numFmtId="165" fontId="23" fillId="9" borderId="41" xfId="1" applyFont="1" applyFill="1" applyBorder="1" applyAlignment="1" applyProtection="1">
      <alignment horizontal="center" vertical="center" wrapText="1"/>
    </xf>
    <xf numFmtId="4" fontId="22" fillId="9" borderId="41" xfId="0" applyNumberFormat="1" applyFont="1" applyFill="1" applyBorder="1" applyAlignment="1" applyProtection="1">
      <alignment horizontal="right" vertical="center" indent="1"/>
    </xf>
    <xf numFmtId="0" fontId="8" fillId="9" borderId="0" xfId="0" applyFont="1" applyFill="1" applyAlignment="1" applyProtection="1">
      <alignment horizontal="left" vertical="center" wrapText="1"/>
    </xf>
    <xf numFmtId="0" fontId="8" fillId="10" borderId="1" xfId="0" applyFont="1" applyFill="1" applyBorder="1" applyAlignment="1" applyProtection="1">
      <alignment horizontal="center" vertical="center"/>
    </xf>
    <xf numFmtId="0" fontId="8" fillId="10" borderId="8" xfId="0" applyFont="1" applyFill="1" applyBorder="1" applyAlignment="1" applyProtection="1">
      <alignment horizontal="center" vertical="center"/>
    </xf>
    <xf numFmtId="0" fontId="8" fillId="9" borderId="33" xfId="4" applyFont="1" applyFill="1" applyBorder="1" applyAlignment="1" applyProtection="1">
      <alignment horizontal="center" wrapText="1"/>
    </xf>
    <xf numFmtId="0" fontId="3" fillId="7" borderId="7" xfId="4" applyFont="1" applyFill="1" applyBorder="1" applyAlignment="1" applyProtection="1">
      <alignment horizontal="center" vertical="center" wrapText="1"/>
    </xf>
    <xf numFmtId="0" fontId="3" fillId="7" borderId="47" xfId="4" applyFont="1" applyFill="1" applyBorder="1" applyAlignment="1" applyProtection="1">
      <alignment horizontal="center" vertical="center" wrapText="1"/>
    </xf>
    <xf numFmtId="0" fontId="3" fillId="7" borderId="2" xfId="4" applyFont="1" applyFill="1" applyBorder="1" applyAlignment="1" applyProtection="1">
      <alignment horizontal="center" vertical="center" wrapText="1"/>
    </xf>
    <xf numFmtId="0" fontId="3" fillId="10" borderId="7" xfId="4" applyFont="1" applyFill="1" applyBorder="1" applyAlignment="1" applyProtection="1">
      <alignment horizontal="center" vertical="center" wrapText="1"/>
      <protection locked="0"/>
    </xf>
    <xf numFmtId="0" fontId="3" fillId="10" borderId="2" xfId="4" applyFont="1" applyFill="1" applyBorder="1" applyAlignment="1" applyProtection="1">
      <alignment horizontal="center" vertical="center" wrapText="1"/>
      <protection locked="0"/>
    </xf>
    <xf numFmtId="0" fontId="8" fillId="7" borderId="3" xfId="4" applyFont="1" applyFill="1" applyBorder="1" applyAlignment="1" applyProtection="1">
      <alignment horizontal="center" vertical="center" wrapText="1"/>
    </xf>
    <xf numFmtId="0" fontId="8" fillId="7" borderId="7" xfId="4" applyFont="1" applyFill="1" applyBorder="1" applyAlignment="1" applyProtection="1">
      <alignment horizontal="center" vertical="center" wrapText="1"/>
    </xf>
    <xf numFmtId="0" fontId="8" fillId="7" borderId="47" xfId="4" applyFont="1" applyFill="1" applyBorder="1" applyAlignment="1" applyProtection="1">
      <alignment horizontal="center" vertical="center" wrapText="1"/>
    </xf>
    <xf numFmtId="0" fontId="8" fillId="7" borderId="2" xfId="4" applyFont="1" applyFill="1" applyBorder="1" applyAlignment="1" applyProtection="1">
      <alignment horizontal="center" vertical="center" wrapText="1"/>
    </xf>
    <xf numFmtId="0" fontId="31" fillId="9" borderId="0" xfId="4" applyFont="1" applyFill="1" applyBorder="1" applyAlignment="1" applyProtection="1">
      <alignment horizontal="center" vertical="center"/>
    </xf>
    <xf numFmtId="0" fontId="26" fillId="9" borderId="0" xfId="4" applyFont="1" applyFill="1" applyBorder="1" applyAlignment="1" applyProtection="1">
      <alignment horizontal="center" wrapText="1"/>
    </xf>
    <xf numFmtId="0" fontId="18" fillId="9" borderId="0" xfId="4" applyFont="1" applyFill="1" applyBorder="1" applyAlignment="1" applyProtection="1">
      <alignment horizontal="center" wrapText="1"/>
    </xf>
    <xf numFmtId="0" fontId="8" fillId="10" borderId="38" xfId="4" applyFont="1" applyFill="1" applyBorder="1" applyAlignment="1" applyProtection="1">
      <alignment horizontal="center" wrapText="1"/>
      <protection locked="0"/>
    </xf>
    <xf numFmtId="0" fontId="8" fillId="10" borderId="48" xfId="4" applyFont="1" applyFill="1" applyBorder="1" applyAlignment="1" applyProtection="1">
      <alignment horizontal="center" wrapText="1"/>
      <protection locked="0"/>
    </xf>
    <xf numFmtId="0" fontId="8" fillId="10" borderId="49" xfId="4" applyFont="1" applyFill="1" applyBorder="1" applyAlignment="1" applyProtection="1">
      <alignment horizontal="center" wrapText="1"/>
      <protection locked="0"/>
    </xf>
    <xf numFmtId="0" fontId="8" fillId="10" borderId="32" xfId="4" applyFont="1" applyFill="1" applyBorder="1" applyAlignment="1" applyProtection="1">
      <alignment horizontal="center" wrapText="1"/>
      <protection locked="0"/>
    </xf>
    <xf numFmtId="0" fontId="8" fillId="10" borderId="33" xfId="4" applyFont="1" applyFill="1" applyBorder="1" applyAlignment="1" applyProtection="1">
      <alignment horizontal="center" wrapText="1"/>
      <protection locked="0"/>
    </xf>
    <xf numFmtId="0" fontId="8" fillId="10" borderId="9" xfId="4" applyFont="1" applyFill="1" applyBorder="1" applyAlignment="1" applyProtection="1">
      <alignment horizontal="center" wrapText="1"/>
      <protection locked="0"/>
    </xf>
    <xf numFmtId="171" fontId="23" fillId="7" borderId="1" xfId="1" applyNumberFormat="1" applyFont="1" applyFill="1" applyBorder="1" applyAlignment="1" applyProtection="1">
      <alignment horizontal="center" vertical="center"/>
    </xf>
    <xf numFmtId="171" fontId="23" fillId="7" borderId="8" xfId="1" applyNumberFormat="1" applyFont="1" applyFill="1" applyBorder="1" applyAlignment="1" applyProtection="1">
      <alignment horizontal="center" vertical="center"/>
    </xf>
    <xf numFmtId="0" fontId="8" fillId="7" borderId="1" xfId="4" applyFont="1" applyFill="1" applyBorder="1" applyAlignment="1" applyProtection="1">
      <alignment horizontal="center" vertical="center" wrapText="1"/>
    </xf>
    <xf numFmtId="0" fontId="8" fillId="7" borderId="11" xfId="4" applyFont="1" applyFill="1" applyBorder="1" applyAlignment="1" applyProtection="1">
      <alignment horizontal="center" vertical="center" wrapText="1"/>
    </xf>
    <xf numFmtId="0" fontId="8" fillId="7" borderId="8" xfId="4" applyFont="1" applyFill="1" applyBorder="1" applyAlignment="1" applyProtection="1">
      <alignment horizontal="center" vertical="center" wrapText="1"/>
    </xf>
    <xf numFmtId="4" fontId="22" fillId="9" borderId="1" xfId="0" applyNumberFormat="1" applyFont="1" applyFill="1" applyBorder="1" applyAlignment="1" applyProtection="1">
      <alignment horizontal="right" vertical="center" indent="1"/>
    </xf>
    <xf numFmtId="4" fontId="22" fillId="9" borderId="8" xfId="0" applyNumberFormat="1" applyFont="1" applyFill="1" applyBorder="1" applyAlignment="1" applyProtection="1">
      <alignment horizontal="right" vertical="center" indent="1"/>
    </xf>
    <xf numFmtId="4" fontId="22" fillId="10" borderId="1" xfId="0" applyNumberFormat="1" applyFont="1" applyFill="1" applyBorder="1" applyAlignment="1" applyProtection="1">
      <alignment horizontal="center" vertical="center"/>
      <protection locked="0"/>
    </xf>
    <xf numFmtId="4" fontId="22" fillId="10" borderId="11" xfId="0" applyNumberFormat="1" applyFont="1" applyFill="1" applyBorder="1" applyAlignment="1" applyProtection="1">
      <alignment horizontal="center" vertical="center"/>
      <protection locked="0"/>
    </xf>
    <xf numFmtId="4" fontId="22" fillId="10" borderId="8" xfId="0" applyNumberFormat="1" applyFont="1" applyFill="1" applyBorder="1" applyAlignment="1" applyProtection="1">
      <alignment horizontal="center" vertical="center"/>
      <protection locked="0"/>
    </xf>
    <xf numFmtId="0" fontId="41" fillId="9" borderId="56" xfId="6" applyFill="1" applyBorder="1" applyAlignment="1" applyProtection="1">
      <alignment horizontal="left"/>
    </xf>
    <xf numFmtId="0" fontId="8" fillId="7" borderId="50" xfId="4" applyFont="1" applyFill="1" applyBorder="1" applyAlignment="1" applyProtection="1">
      <alignment horizontal="center" vertical="center" wrapText="1"/>
    </xf>
    <xf numFmtId="0" fontId="8" fillId="7" borderId="51" xfId="4" applyFont="1" applyFill="1" applyBorder="1" applyAlignment="1" applyProtection="1">
      <alignment horizontal="center" vertical="center" wrapText="1"/>
    </xf>
    <xf numFmtId="0" fontId="8" fillId="7" borderId="52" xfId="4" applyFont="1" applyFill="1" applyBorder="1" applyAlignment="1" applyProtection="1">
      <alignment horizontal="center" vertical="center" wrapText="1"/>
    </xf>
    <xf numFmtId="0" fontId="28" fillId="9" borderId="0" xfId="0" applyFont="1" applyFill="1" applyBorder="1" applyAlignment="1" applyProtection="1">
      <alignment horizontal="center"/>
    </xf>
    <xf numFmtId="0" fontId="3" fillId="9" borderId="0" xfId="0" applyFont="1" applyFill="1" applyBorder="1" applyAlignment="1" applyProtection="1">
      <alignment horizontal="center"/>
    </xf>
    <xf numFmtId="0" fontId="8" fillId="9" borderId="0" xfId="0" applyFont="1" applyFill="1" applyBorder="1" applyAlignment="1" applyProtection="1">
      <alignment horizontal="center"/>
    </xf>
    <xf numFmtId="0" fontId="8" fillId="10" borderId="38" xfId="0" applyFont="1" applyFill="1" applyBorder="1" applyAlignment="1" applyProtection="1">
      <alignment horizontal="center" vertical="center"/>
    </xf>
    <xf numFmtId="0" fontId="8" fillId="10" borderId="48" xfId="0" applyFont="1" applyFill="1" applyBorder="1" applyAlignment="1" applyProtection="1">
      <alignment horizontal="center" vertical="center"/>
    </xf>
    <xf numFmtId="0" fontId="8" fillId="10" borderId="49" xfId="0" applyFont="1" applyFill="1" applyBorder="1" applyAlignment="1" applyProtection="1">
      <alignment horizontal="center" vertical="center"/>
    </xf>
    <xf numFmtId="0" fontId="8" fillId="10" borderId="32" xfId="0" applyFont="1" applyFill="1" applyBorder="1" applyAlignment="1" applyProtection="1">
      <alignment horizontal="center" vertical="center"/>
    </xf>
    <xf numFmtId="0" fontId="8" fillId="10" borderId="33" xfId="0" applyFont="1" applyFill="1" applyBorder="1" applyAlignment="1" applyProtection="1">
      <alignment horizontal="center" vertical="center"/>
    </xf>
    <xf numFmtId="0" fontId="8" fillId="10" borderId="9" xfId="0" applyFont="1" applyFill="1" applyBorder="1" applyAlignment="1" applyProtection="1">
      <alignment horizontal="center" vertical="center"/>
    </xf>
    <xf numFmtId="0" fontId="3" fillId="9" borderId="3" xfId="0" applyFont="1" applyFill="1" applyBorder="1" applyAlignment="1" applyProtection="1">
      <alignment horizontal="center" vertical="center" wrapText="1"/>
    </xf>
    <xf numFmtId="0" fontId="8" fillId="7" borderId="19" xfId="4" applyFont="1" applyFill="1" applyBorder="1" applyAlignment="1" applyProtection="1">
      <alignment horizontal="center" vertical="center"/>
    </xf>
    <xf numFmtId="0" fontId="8" fillId="7" borderId="12" xfId="4" applyFont="1" applyFill="1" applyBorder="1" applyAlignment="1" applyProtection="1">
      <alignment horizontal="center" vertical="center"/>
    </xf>
    <xf numFmtId="0" fontId="8" fillId="7" borderId="26" xfId="4" applyFont="1" applyFill="1" applyBorder="1" applyAlignment="1" applyProtection="1">
      <alignment horizontal="center" vertical="center"/>
    </xf>
    <xf numFmtId="0" fontId="40" fillId="9" borderId="63" xfId="0" applyFont="1" applyFill="1" applyBorder="1" applyAlignment="1">
      <alignment horizontal="left" wrapText="1"/>
    </xf>
    <xf numFmtId="0" fontId="40" fillId="9" borderId="64" xfId="0" applyFont="1" applyFill="1" applyBorder="1" applyAlignment="1">
      <alignment horizontal="left" wrapText="1"/>
    </xf>
    <xf numFmtId="0" fontId="23" fillId="10" borderId="38" xfId="0" applyFont="1" applyFill="1" applyBorder="1" applyAlignment="1" applyProtection="1">
      <alignment horizontal="center"/>
    </xf>
    <xf numFmtId="0" fontId="23" fillId="10" borderId="49" xfId="0" applyFont="1" applyFill="1" applyBorder="1" applyAlignment="1" applyProtection="1">
      <alignment horizontal="center"/>
    </xf>
    <xf numFmtId="0" fontId="23" fillId="10" borderId="32" xfId="0" applyFont="1" applyFill="1" applyBorder="1" applyAlignment="1" applyProtection="1">
      <alignment horizontal="center"/>
    </xf>
    <xf numFmtId="0" fontId="23" fillId="10" borderId="9" xfId="0" applyFont="1" applyFill="1" applyBorder="1" applyAlignment="1" applyProtection="1">
      <alignment horizontal="center"/>
    </xf>
    <xf numFmtId="0" fontId="46" fillId="9" borderId="0" xfId="0" applyFont="1" applyFill="1" applyAlignment="1" applyProtection="1">
      <alignment horizontal="center"/>
    </xf>
    <xf numFmtId="0" fontId="38" fillId="9" borderId="0" xfId="0" applyFont="1" applyFill="1" applyAlignment="1" applyProtection="1">
      <alignment horizontal="center"/>
    </xf>
    <xf numFmtId="0" fontId="32" fillId="9" borderId="0" xfId="0" applyFont="1" applyFill="1" applyAlignment="1" applyProtection="1">
      <alignment horizontal="center"/>
    </xf>
    <xf numFmtId="0" fontId="37" fillId="9" borderId="0" xfId="0" applyFont="1" applyFill="1" applyAlignment="1" applyProtection="1">
      <alignment horizontal="center"/>
    </xf>
    <xf numFmtId="0" fontId="48" fillId="9" borderId="12" xfId="0" applyFont="1" applyFill="1" applyBorder="1" applyAlignment="1" applyProtection="1">
      <alignment horizontal="left" vertical="top" wrapText="1"/>
    </xf>
    <xf numFmtId="14" fontId="8" fillId="2" borderId="1" xfId="0" applyNumberFormat="1" applyFont="1" applyFill="1" applyBorder="1" applyAlignment="1" applyProtection="1">
      <alignment horizontal="center"/>
      <protection locked="0"/>
    </xf>
    <xf numFmtId="14" fontId="8" fillId="2" borderId="11" xfId="0" applyNumberFormat="1" applyFont="1" applyFill="1" applyBorder="1" applyAlignment="1" applyProtection="1">
      <alignment horizontal="center"/>
      <protection locked="0"/>
    </xf>
    <xf numFmtId="14" fontId="8" fillId="2" borderId="8" xfId="0" applyNumberFormat="1" applyFont="1" applyFill="1" applyBorder="1" applyAlignment="1" applyProtection="1">
      <alignment horizontal="center"/>
      <protection locked="0"/>
    </xf>
    <xf numFmtId="0" fontId="8" fillId="2" borderId="3" xfId="0" applyFont="1" applyFill="1" applyBorder="1" applyAlignment="1" applyProtection="1">
      <alignment horizontal="left"/>
      <protection locked="0"/>
    </xf>
    <xf numFmtId="0" fontId="13" fillId="0" borderId="3" xfId="0" applyFont="1" applyBorder="1" applyAlignment="1" applyProtection="1">
      <protection locked="0"/>
    </xf>
    <xf numFmtId="0" fontId="18" fillId="0" borderId="45" xfId="0" applyFont="1" applyBorder="1" applyAlignment="1" applyProtection="1">
      <alignment horizontal="center"/>
      <protection locked="0"/>
    </xf>
    <xf numFmtId="0" fontId="5" fillId="0" borderId="24" xfId="0" applyFont="1" applyBorder="1" applyAlignment="1" applyProtection="1">
      <alignment horizontal="center"/>
      <protection locked="0"/>
    </xf>
    <xf numFmtId="0" fontId="5" fillId="0" borderId="44" xfId="0" applyFont="1" applyBorder="1" applyAlignment="1" applyProtection="1">
      <alignment horizontal="center"/>
      <protection locked="0"/>
    </xf>
    <xf numFmtId="10" fontId="8" fillId="2" borderId="1" xfId="0" applyNumberFormat="1" applyFont="1" applyFill="1" applyBorder="1" applyAlignment="1" applyProtection="1">
      <alignment horizontal="center"/>
      <protection locked="0"/>
    </xf>
    <xf numFmtId="10" fontId="8" fillId="2" borderId="11" xfId="0" applyNumberFormat="1" applyFont="1" applyFill="1" applyBorder="1" applyAlignment="1" applyProtection="1">
      <alignment horizontal="center"/>
      <protection locked="0"/>
    </xf>
    <xf numFmtId="10" fontId="8" fillId="2" borderId="8" xfId="0" applyNumberFormat="1" applyFont="1" applyFill="1" applyBorder="1" applyAlignment="1" applyProtection="1">
      <alignment horizontal="center"/>
      <protection locked="0"/>
    </xf>
    <xf numFmtId="0" fontId="8" fillId="2" borderId="1" xfId="1" applyNumberFormat="1" applyFont="1" applyFill="1" applyBorder="1" applyAlignment="1" applyProtection="1">
      <alignment horizontal="left"/>
      <protection locked="0"/>
    </xf>
    <xf numFmtId="0" fontId="8" fillId="2" borderId="11" xfId="1" applyNumberFormat="1" applyFont="1" applyFill="1" applyBorder="1" applyAlignment="1" applyProtection="1">
      <alignment horizontal="left"/>
      <protection locked="0"/>
    </xf>
    <xf numFmtId="0" fontId="8" fillId="2" borderId="8" xfId="1" applyNumberFormat="1" applyFont="1" applyFill="1" applyBorder="1" applyAlignment="1" applyProtection="1">
      <alignment horizontal="left"/>
      <protection locked="0"/>
    </xf>
    <xf numFmtId="10" fontId="4" fillId="2" borderId="1" xfId="0" applyNumberFormat="1" applyFont="1" applyFill="1" applyBorder="1" applyAlignment="1" applyProtection="1">
      <alignment horizontal="left"/>
      <protection locked="0"/>
    </xf>
    <xf numFmtId="10" fontId="4" fillId="2" borderId="11" xfId="0" applyNumberFormat="1" applyFont="1" applyFill="1" applyBorder="1" applyAlignment="1" applyProtection="1">
      <alignment horizontal="left"/>
      <protection locked="0"/>
    </xf>
    <xf numFmtId="10" fontId="4" fillId="2" borderId="8" xfId="0" applyNumberFormat="1" applyFont="1" applyFill="1" applyBorder="1" applyAlignment="1" applyProtection="1">
      <alignment horizontal="left"/>
      <protection locked="0"/>
    </xf>
    <xf numFmtId="14" fontId="8" fillId="2" borderId="1" xfId="0" applyNumberFormat="1" applyFont="1" applyFill="1" applyBorder="1" applyAlignment="1" applyProtection="1">
      <alignment horizontal="center"/>
    </xf>
    <xf numFmtId="14" fontId="8" fillId="2" borderId="11" xfId="0" applyNumberFormat="1" applyFont="1" applyFill="1" applyBorder="1" applyAlignment="1" applyProtection="1">
      <alignment horizontal="center"/>
    </xf>
    <xf numFmtId="14" fontId="8" fillId="2" borderId="8" xfId="0" applyNumberFormat="1" applyFont="1" applyFill="1" applyBorder="1" applyAlignment="1" applyProtection="1">
      <alignment horizontal="center"/>
    </xf>
    <xf numFmtId="0" fontId="8" fillId="2" borderId="3" xfId="0" applyFont="1" applyFill="1" applyBorder="1" applyAlignment="1" applyProtection="1">
      <alignment horizontal="left"/>
    </xf>
    <xf numFmtId="0" fontId="13" fillId="0" borderId="3" xfId="0" applyFont="1" applyBorder="1" applyAlignment="1" applyProtection="1"/>
    <xf numFmtId="0" fontId="18" fillId="0" borderId="45" xfId="0" applyFont="1" applyBorder="1" applyAlignment="1" applyProtection="1">
      <alignment horizontal="center"/>
    </xf>
    <xf numFmtId="0" fontId="5" fillId="0" borderId="24" xfId="0" applyFont="1" applyBorder="1" applyAlignment="1" applyProtection="1">
      <alignment horizontal="center"/>
    </xf>
    <xf numFmtId="0" fontId="5" fillId="0" borderId="44" xfId="0" applyFont="1" applyBorder="1" applyAlignment="1" applyProtection="1">
      <alignment horizontal="center"/>
    </xf>
    <xf numFmtId="10" fontId="8" fillId="2" borderId="1" xfId="0" applyNumberFormat="1" applyFont="1" applyFill="1" applyBorder="1" applyAlignment="1" applyProtection="1">
      <alignment horizontal="center"/>
    </xf>
    <xf numFmtId="10" fontId="8" fillId="2" borderId="11" xfId="0" applyNumberFormat="1" applyFont="1" applyFill="1" applyBorder="1" applyAlignment="1" applyProtection="1">
      <alignment horizontal="center"/>
    </xf>
    <xf numFmtId="10" fontId="8" fillId="2" borderId="8" xfId="0" applyNumberFormat="1" applyFont="1" applyFill="1" applyBorder="1" applyAlignment="1" applyProtection="1">
      <alignment horizontal="center"/>
    </xf>
    <xf numFmtId="0" fontId="8" fillId="2" borderId="1" xfId="1" applyNumberFormat="1" applyFont="1" applyFill="1" applyBorder="1" applyAlignment="1" applyProtection="1">
      <alignment horizontal="left"/>
    </xf>
    <xf numFmtId="0" fontId="8" fillId="2" borderId="11" xfId="1" applyNumberFormat="1" applyFont="1" applyFill="1" applyBorder="1" applyAlignment="1" applyProtection="1">
      <alignment horizontal="left"/>
    </xf>
    <xf numFmtId="0" fontId="8" fillId="2" borderId="8" xfId="1" applyNumberFormat="1" applyFont="1" applyFill="1" applyBorder="1" applyAlignment="1" applyProtection="1">
      <alignment horizontal="left"/>
    </xf>
    <xf numFmtId="10" fontId="4" fillId="2" borderId="1" xfId="0" applyNumberFormat="1" applyFont="1" applyFill="1" applyBorder="1" applyAlignment="1" applyProtection="1">
      <alignment horizontal="left"/>
    </xf>
    <xf numFmtId="10" fontId="4" fillId="2" borderId="11" xfId="0" applyNumberFormat="1" applyFont="1" applyFill="1" applyBorder="1" applyAlignment="1" applyProtection="1">
      <alignment horizontal="left"/>
    </xf>
    <xf numFmtId="10" fontId="4" fillId="2" borderId="8" xfId="0" applyNumberFormat="1" applyFont="1" applyFill="1" applyBorder="1" applyAlignment="1" applyProtection="1">
      <alignment horizontal="left"/>
    </xf>
    <xf numFmtId="0" fontId="28" fillId="9" borderId="0" xfId="4" applyFont="1" applyFill="1" applyBorder="1" applyAlignment="1" applyProtection="1">
      <alignment horizontal="center" vertical="center" wrapText="1"/>
    </xf>
    <xf numFmtId="0" fontId="39" fillId="9" borderId="55" xfId="4" applyFont="1" applyFill="1" applyBorder="1" applyAlignment="1" applyProtection="1">
      <alignment horizontal="left"/>
    </xf>
    <xf numFmtId="0" fontId="8" fillId="0" borderId="0" xfId="4" applyFont="1" applyAlignment="1" applyProtection="1">
      <alignment horizontal="center" vertical="center"/>
    </xf>
    <xf numFmtId="0" fontId="8"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vertical="center" wrapText="1"/>
    </xf>
    <xf numFmtId="0" fontId="27" fillId="11" borderId="19" xfId="4" applyFont="1" applyFill="1" applyBorder="1" applyAlignment="1" applyProtection="1">
      <alignment horizontal="center" vertical="center" wrapText="1"/>
    </xf>
    <xf numFmtId="0" fontId="27" fillId="11" borderId="12" xfId="4" applyFont="1" applyFill="1" applyBorder="1" applyAlignment="1" applyProtection="1">
      <alignment horizontal="center" vertical="center" wrapText="1"/>
    </xf>
    <xf numFmtId="0" fontId="27" fillId="11" borderId="26" xfId="4" applyFont="1" applyFill="1" applyBorder="1" applyAlignment="1" applyProtection="1">
      <alignment horizontal="center" vertical="center" wrapText="1"/>
    </xf>
    <xf numFmtId="0" fontId="46" fillId="9" borderId="0" xfId="0" applyFont="1" applyFill="1" applyAlignment="1" applyProtection="1">
      <alignment horizontal="center" wrapText="1"/>
    </xf>
    <xf numFmtId="0" fontId="8" fillId="7" borderId="19" xfId="4" applyFont="1" applyFill="1" applyBorder="1" applyAlignment="1" applyProtection="1">
      <alignment horizontal="center" vertical="center" wrapText="1"/>
    </xf>
    <xf numFmtId="0" fontId="8" fillId="7" borderId="12" xfId="4" applyFont="1" applyFill="1" applyBorder="1" applyAlignment="1" applyProtection="1">
      <alignment horizontal="center" vertical="center" wrapText="1"/>
    </xf>
    <xf numFmtId="0" fontId="8" fillId="7" borderId="26" xfId="4" applyFont="1" applyFill="1" applyBorder="1" applyAlignment="1" applyProtection="1">
      <alignment horizontal="center" vertical="center" wrapText="1"/>
    </xf>
    <xf numFmtId="0" fontId="23" fillId="10" borderId="33" xfId="0" applyFont="1" applyFill="1" applyBorder="1" applyAlignment="1" applyProtection="1">
      <alignment horizontal="center"/>
    </xf>
    <xf numFmtId="0" fontId="23" fillId="10" borderId="48" xfId="0" applyFont="1" applyFill="1" applyBorder="1" applyAlignment="1" applyProtection="1">
      <alignment horizontal="center"/>
    </xf>
    <xf numFmtId="0" fontId="21" fillId="0" borderId="33" xfId="0" applyFont="1" applyBorder="1" applyAlignment="1" applyProtection="1">
      <alignment horizontal="center"/>
    </xf>
    <xf numFmtId="0" fontId="32" fillId="9" borderId="33" xfId="0" applyFont="1" applyFill="1" applyBorder="1" applyAlignment="1" applyProtection="1">
      <alignment horizontal="center"/>
    </xf>
    <xf numFmtId="0" fontId="8" fillId="8" borderId="3" xfId="0" applyFont="1" applyFill="1" applyBorder="1" applyAlignment="1">
      <alignment horizontal="center" vertical="center" wrapText="1"/>
    </xf>
    <xf numFmtId="0" fontId="22" fillId="9" borderId="0" xfId="0" applyFont="1" applyFill="1" applyAlignment="1">
      <alignment horizontal="left" vertical="center" wrapText="1"/>
    </xf>
    <xf numFmtId="0" fontId="8" fillId="10" borderId="65" xfId="4" applyFont="1" applyFill="1" applyBorder="1" applyAlignment="1" applyProtection="1">
      <alignment horizontal="center" vertical="center" wrapText="1"/>
    </xf>
    <xf numFmtId="0" fontId="8" fillId="10" borderId="2" xfId="4" applyFont="1" applyFill="1" applyBorder="1" applyAlignment="1" applyProtection="1">
      <alignment horizontal="center" vertical="center" wrapText="1"/>
    </xf>
    <xf numFmtId="0" fontId="8" fillId="12" borderId="66" xfId="4" applyFont="1" applyFill="1" applyBorder="1" applyAlignment="1" applyProtection="1">
      <alignment horizontal="center" vertical="center" wrapText="1"/>
    </xf>
    <xf numFmtId="0" fontId="8" fillId="12" borderId="2" xfId="4" applyFont="1" applyFill="1" applyBorder="1" applyAlignment="1" applyProtection="1">
      <alignment horizontal="center" vertical="center" wrapText="1"/>
    </xf>
    <xf numFmtId="0" fontId="3" fillId="0" borderId="0" xfId="4" applyFont="1" applyBorder="1" applyAlignment="1" applyProtection="1">
      <alignment horizontal="left" vertical="center" wrapText="1"/>
    </xf>
    <xf numFmtId="0" fontId="53" fillId="9" borderId="59" xfId="4" applyFont="1" applyFill="1" applyBorder="1" applyAlignment="1" applyProtection="1">
      <alignment horizontal="center"/>
    </xf>
    <xf numFmtId="0" fontId="52" fillId="9" borderId="58" xfId="4" applyFont="1" applyFill="1" applyBorder="1" applyAlignment="1" applyProtection="1">
      <alignment horizontal="center"/>
    </xf>
    <xf numFmtId="0" fontId="8" fillId="5" borderId="47" xfId="4" applyFont="1" applyFill="1" applyBorder="1" applyAlignment="1" applyProtection="1">
      <alignment horizontal="center" vertical="center"/>
    </xf>
    <xf numFmtId="0" fontId="8" fillId="5" borderId="2" xfId="4" applyFont="1" applyFill="1" applyBorder="1" applyAlignment="1" applyProtection="1">
      <alignment horizontal="center" vertical="center"/>
    </xf>
    <xf numFmtId="0" fontId="8" fillId="5" borderId="47" xfId="4" applyFont="1" applyFill="1" applyBorder="1" applyAlignment="1" applyProtection="1">
      <alignment horizontal="center" vertical="center" wrapText="1"/>
    </xf>
    <xf numFmtId="0" fontId="8" fillId="5" borderId="7" xfId="4" applyFont="1" applyFill="1" applyBorder="1" applyAlignment="1" applyProtection="1">
      <alignment horizontal="center" vertical="center"/>
    </xf>
    <xf numFmtId="0" fontId="8" fillId="12" borderId="7" xfId="4" applyFont="1" applyFill="1" applyBorder="1" applyAlignment="1" applyProtection="1">
      <alignment horizontal="center" vertical="center"/>
    </xf>
    <xf numFmtId="0" fontId="8" fillId="12" borderId="2" xfId="4" applyFont="1" applyFill="1" applyBorder="1" applyAlignment="1" applyProtection="1">
      <alignment horizontal="center" vertical="center"/>
    </xf>
    <xf numFmtId="0" fontId="8" fillId="12" borderId="7" xfId="4" applyFont="1" applyFill="1" applyBorder="1" applyAlignment="1" applyProtection="1">
      <alignment horizontal="center" vertical="center" wrapText="1"/>
    </xf>
    <xf numFmtId="0" fontId="3" fillId="5" borderId="0" xfId="4" applyFont="1" applyFill="1" applyBorder="1" applyAlignment="1" applyProtection="1">
      <alignment horizontal="left" vertical="center" wrapText="1"/>
    </xf>
    <xf numFmtId="0" fontId="3" fillId="0" borderId="0" xfId="4" applyBorder="1" applyAlignment="1" applyProtection="1">
      <alignment horizontal="left" vertical="center" wrapText="1"/>
    </xf>
    <xf numFmtId="0" fontId="3" fillId="0" borderId="0" xfId="4" applyFont="1" applyFill="1" applyBorder="1" applyAlignment="1">
      <alignment horizontal="left" vertical="center" wrapText="1"/>
    </xf>
    <xf numFmtId="0" fontId="3" fillId="0" borderId="60" xfId="4" applyFont="1" applyFill="1" applyBorder="1" applyAlignment="1">
      <alignment horizontal="left" vertical="center" wrapText="1"/>
    </xf>
    <xf numFmtId="0" fontId="3" fillId="0" borderId="0" xfId="4" applyFont="1" applyFill="1" applyBorder="1" applyAlignment="1" applyProtection="1">
      <alignment horizontal="left" vertical="center" wrapText="1"/>
    </xf>
    <xf numFmtId="0" fontId="8" fillId="5" borderId="0" xfId="4" applyFont="1" applyFill="1" applyBorder="1" applyAlignment="1">
      <alignment horizontal="left" vertical="center" wrapText="1"/>
    </xf>
    <xf numFmtId="0" fontId="8" fillId="5" borderId="0" xfId="4" applyFont="1" applyFill="1" applyBorder="1" applyAlignment="1">
      <alignment horizontal="center" vertical="center" wrapText="1"/>
    </xf>
    <xf numFmtId="0" fontId="8" fillId="0" borderId="38" xfId="4" applyFont="1" applyBorder="1" applyAlignment="1" applyProtection="1">
      <alignment horizontal="center" vertical="center"/>
    </xf>
    <xf numFmtId="0" fontId="8" fillId="0" borderId="49" xfId="4" applyFont="1" applyBorder="1" applyAlignment="1" applyProtection="1">
      <alignment horizontal="center" vertical="center"/>
    </xf>
    <xf numFmtId="0" fontId="8" fillId="0" borderId="32" xfId="4" applyFont="1" applyBorder="1" applyAlignment="1" applyProtection="1">
      <alignment horizontal="center" vertical="center"/>
    </xf>
    <xf numFmtId="0" fontId="8" fillId="0" borderId="9" xfId="4" applyFont="1" applyBorder="1" applyAlignment="1" applyProtection="1">
      <alignment horizontal="center" vertical="center"/>
    </xf>
    <xf numFmtId="0" fontId="8" fillId="8" borderId="7" xfId="4" applyFont="1" applyFill="1" applyBorder="1" applyAlignment="1" applyProtection="1">
      <alignment horizontal="center" vertical="center" wrapText="1"/>
    </xf>
    <xf numFmtId="0" fontId="8" fillId="8" borderId="2" xfId="4" applyFont="1" applyFill="1" applyBorder="1" applyAlignment="1" applyProtection="1">
      <alignment horizontal="center" vertical="center" wrapText="1"/>
    </xf>
    <xf numFmtId="0" fontId="3" fillId="0" borderId="3" xfId="4" applyFont="1" applyBorder="1" applyAlignment="1" applyProtection="1"/>
    <xf numFmtId="0" fontId="3" fillId="8" borderId="3" xfId="4" applyFont="1" applyFill="1" applyBorder="1" applyAlignment="1" applyProtection="1"/>
    <xf numFmtId="0" fontId="54" fillId="9" borderId="33" xfId="4" applyFont="1" applyFill="1" applyBorder="1" applyAlignment="1" applyProtection="1">
      <alignment horizontal="center"/>
    </xf>
    <xf numFmtId="0" fontId="8" fillId="5" borderId="7" xfId="4" applyFont="1" applyFill="1" applyBorder="1" applyAlignment="1" applyProtection="1">
      <alignment horizontal="center" vertical="center" wrapText="1"/>
    </xf>
    <xf numFmtId="0" fontId="39" fillId="9" borderId="55" xfId="4" applyFont="1" applyFill="1" applyBorder="1" applyAlignment="1" applyProtection="1">
      <alignment horizontal="center"/>
    </xf>
    <xf numFmtId="0" fontId="8" fillId="10" borderId="7" xfId="4" applyFont="1" applyFill="1" applyBorder="1" applyAlignment="1" applyProtection="1">
      <alignment horizontal="center" vertical="center"/>
    </xf>
    <xf numFmtId="0" fontId="8" fillId="10" borderId="2" xfId="4" applyFont="1" applyFill="1" applyBorder="1" applyAlignment="1" applyProtection="1">
      <alignment horizontal="center" vertical="center"/>
    </xf>
    <xf numFmtId="0" fontId="8" fillId="10" borderId="7" xfId="4" applyFont="1" applyFill="1" applyBorder="1" applyAlignment="1" applyProtection="1">
      <alignment horizontal="center" vertical="center" wrapText="1"/>
    </xf>
    <xf numFmtId="0" fontId="3" fillId="0" borderId="0" xfId="4" applyFont="1" applyBorder="1" applyAlignment="1" applyProtection="1">
      <alignment horizontal="center"/>
    </xf>
    <xf numFmtId="0" fontId="51" fillId="9" borderId="0" xfId="4" applyFont="1" applyFill="1" applyBorder="1" applyAlignment="1" applyProtection="1">
      <alignment horizontal="center"/>
    </xf>
    <xf numFmtId="0" fontId="3" fillId="9" borderId="0" xfId="4" applyFont="1" applyFill="1" applyBorder="1" applyAlignment="1" applyProtection="1">
      <alignment horizontal="center"/>
    </xf>
    <xf numFmtId="0" fontId="8" fillId="9" borderId="0" xfId="4" applyFont="1" applyFill="1" applyBorder="1" applyAlignment="1" applyProtection="1">
      <alignment horizontal="center"/>
    </xf>
    <xf numFmtId="0" fontId="8" fillId="10" borderId="38" xfId="4" applyFont="1" applyFill="1" applyBorder="1" applyAlignment="1" applyProtection="1">
      <alignment horizontal="center" wrapText="1"/>
    </xf>
    <xf numFmtId="0" fontId="8" fillId="10" borderId="48" xfId="4" applyFont="1" applyFill="1" applyBorder="1" applyAlignment="1" applyProtection="1">
      <alignment horizontal="center" wrapText="1"/>
    </xf>
    <xf numFmtId="0" fontId="8" fillId="10" borderId="49" xfId="4" applyFont="1" applyFill="1" applyBorder="1" applyAlignment="1" applyProtection="1">
      <alignment horizontal="center" wrapText="1"/>
    </xf>
    <xf numFmtId="0" fontId="8" fillId="10" borderId="32" xfId="4" applyFont="1" applyFill="1" applyBorder="1" applyAlignment="1" applyProtection="1">
      <alignment horizontal="center" wrapText="1"/>
    </xf>
    <xf numFmtId="0" fontId="8" fillId="10" borderId="33" xfId="4" applyFont="1" applyFill="1" applyBorder="1" applyAlignment="1" applyProtection="1">
      <alignment horizontal="center" wrapText="1"/>
    </xf>
    <xf numFmtId="0" fontId="8" fillId="10" borderId="9" xfId="4" applyFont="1" applyFill="1" applyBorder="1" applyAlignment="1" applyProtection="1">
      <alignment horizontal="center" wrapText="1"/>
    </xf>
    <xf numFmtId="0" fontId="43" fillId="9" borderId="68" xfId="0" applyFont="1" applyFill="1" applyBorder="1" applyAlignment="1" applyProtection="1">
      <alignment horizontal="left"/>
    </xf>
    <xf numFmtId="171" fontId="22" fillId="0" borderId="3" xfId="4" applyNumberFormat="1" applyFont="1" applyFill="1" applyBorder="1" applyAlignment="1" applyProtection="1">
      <alignment horizontal="right" vertical="center" indent="2"/>
    </xf>
    <xf numFmtId="171" fontId="8" fillId="0" borderId="3" xfId="4" applyNumberFormat="1" applyFont="1" applyFill="1" applyBorder="1" applyAlignment="1" applyProtection="1">
      <alignment horizontal="right" vertical="center" indent="2"/>
    </xf>
    <xf numFmtId="171" fontId="3" fillId="0" borderId="3" xfId="4" applyNumberFormat="1" applyFont="1" applyBorder="1" applyAlignment="1" applyProtection="1">
      <alignment horizontal="right" vertical="center" indent="2"/>
    </xf>
    <xf numFmtId="171" fontId="22" fillId="9" borderId="3" xfId="0" applyNumberFormat="1" applyFont="1" applyFill="1" applyBorder="1" applyAlignment="1" applyProtection="1">
      <alignment horizontal="right" vertical="center" indent="1"/>
    </xf>
  </cellXfs>
  <cellStyles count="12">
    <cellStyle name="Moeda" xfId="1" builtinId="4"/>
    <cellStyle name="Moeda 2" xfId="8"/>
    <cellStyle name="Moeda 3" xfId="11"/>
    <cellStyle name="Moeda_Plan1" xfId="5"/>
    <cellStyle name="Normal" xfId="0" builtinId="0"/>
    <cellStyle name="Normal 2" xfId="4"/>
    <cellStyle name="Normal 3" xfId="10"/>
    <cellStyle name="Porcentagem" xfId="2" builtinId="5"/>
    <cellStyle name="Título 2" xfId="6" builtinId="17"/>
    <cellStyle name="Título 3" xfId="7" builtinId="18"/>
    <cellStyle name="Vírgula" xfId="3" builtinId="3"/>
    <cellStyle name="Vírgula 2" xfId="9"/>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tabColor theme="0"/>
    <pageSetUpPr fitToPage="1"/>
  </sheetPr>
  <dimension ref="A1:CW59"/>
  <sheetViews>
    <sheetView tabSelected="1" view="pageBreakPreview" zoomScaleNormal="100" zoomScaleSheetLayoutView="100" workbookViewId="0">
      <selection activeCell="Q5" sqref="Q5"/>
    </sheetView>
  </sheetViews>
  <sheetFormatPr defaultRowHeight="12.75" x14ac:dyDescent="0.2"/>
  <cols>
    <col min="1" max="1" width="5.5703125" style="250" customWidth="1"/>
    <col min="2" max="2" width="39.85546875" style="250" customWidth="1"/>
    <col min="3" max="6" width="14.7109375" style="250" customWidth="1"/>
    <col min="7" max="7" width="8.42578125" style="250" customWidth="1"/>
    <col min="8" max="8" width="8.140625" style="250" customWidth="1"/>
    <col min="9" max="9" width="14.7109375" style="250" customWidth="1"/>
    <col min="10" max="10" width="15.28515625" style="250" bestFit="1" customWidth="1"/>
    <col min="11" max="17" width="14.7109375" style="250" customWidth="1"/>
    <col min="18" max="18" width="14.7109375" style="261" customWidth="1"/>
    <col min="19" max="101" width="9.140625" style="261"/>
    <col min="102" max="16384" width="9.140625" style="241"/>
  </cols>
  <sheetData>
    <row r="1" spans="1:18" s="256" customFormat="1" ht="20.25" x14ac:dyDescent="0.2">
      <c r="A1" s="576" t="s">
        <v>155</v>
      </c>
      <c r="B1" s="576"/>
      <c r="C1" s="576"/>
      <c r="D1" s="576"/>
      <c r="E1" s="576"/>
      <c r="F1" s="576"/>
      <c r="G1" s="576"/>
      <c r="H1" s="576"/>
      <c r="I1" s="576"/>
      <c r="J1" s="576"/>
      <c r="K1" s="576"/>
      <c r="L1" s="576"/>
      <c r="M1" s="576"/>
      <c r="N1" s="576"/>
      <c r="O1" s="576"/>
      <c r="P1" s="576"/>
      <c r="Q1" s="576"/>
      <c r="R1" s="258"/>
    </row>
    <row r="2" spans="1:18" s="257" customFormat="1" ht="15" customHeight="1" x14ac:dyDescent="0.25">
      <c r="A2" s="577" t="s">
        <v>435</v>
      </c>
      <c r="B2" s="577"/>
      <c r="C2" s="577"/>
      <c r="D2" s="577"/>
      <c r="E2" s="577"/>
      <c r="F2" s="577"/>
      <c r="G2" s="577"/>
      <c r="H2" s="577"/>
      <c r="I2" s="577"/>
      <c r="J2" s="577"/>
      <c r="K2" s="577"/>
      <c r="L2" s="577"/>
      <c r="M2" s="577"/>
      <c r="N2" s="577"/>
      <c r="O2" s="577"/>
      <c r="P2" s="577"/>
      <c r="Q2" s="577"/>
      <c r="R2" s="259"/>
    </row>
    <row r="3" spans="1:18" s="257" customFormat="1" ht="15" customHeight="1" x14ac:dyDescent="0.25">
      <c r="A3" s="578" t="s">
        <v>306</v>
      </c>
      <c r="B3" s="578"/>
      <c r="C3" s="578"/>
      <c r="D3" s="578"/>
      <c r="E3" s="578"/>
      <c r="F3" s="578"/>
      <c r="G3" s="578"/>
      <c r="H3" s="578"/>
      <c r="I3" s="578"/>
      <c r="J3" s="578"/>
      <c r="K3" s="578"/>
      <c r="L3" s="578"/>
      <c r="M3" s="578"/>
      <c r="N3" s="578"/>
      <c r="O3" s="578"/>
      <c r="P3" s="578"/>
      <c r="Q3" s="578"/>
      <c r="R3" s="259"/>
    </row>
    <row r="4" spans="1:18" s="274" customFormat="1" ht="15" customHeight="1" x14ac:dyDescent="0.2">
      <c r="A4" s="271"/>
      <c r="B4" s="272"/>
      <c r="C4" s="272"/>
      <c r="D4" s="272"/>
      <c r="E4" s="272"/>
      <c r="F4" s="271"/>
      <c r="G4" s="271"/>
      <c r="H4" s="271"/>
      <c r="I4" s="271"/>
      <c r="J4" s="271"/>
      <c r="K4" s="271"/>
      <c r="L4" s="271"/>
      <c r="M4" s="271"/>
      <c r="N4" s="271"/>
      <c r="O4" s="271"/>
      <c r="P4" s="554" t="s">
        <v>350</v>
      </c>
      <c r="Q4" s="487" t="s">
        <v>418</v>
      </c>
      <c r="R4" s="273"/>
    </row>
    <row r="5" spans="1:18" s="274" customFormat="1" ht="15" customHeight="1" x14ac:dyDescent="0.2">
      <c r="A5" s="271"/>
      <c r="B5" s="272"/>
      <c r="C5" s="272"/>
      <c r="D5" s="272"/>
      <c r="E5" s="272"/>
      <c r="F5" s="271"/>
      <c r="G5" s="271"/>
      <c r="H5" s="271"/>
      <c r="I5" s="271"/>
      <c r="J5" s="271"/>
      <c r="K5" s="271"/>
      <c r="L5" s="271"/>
      <c r="M5" s="271"/>
      <c r="N5" s="271"/>
      <c r="O5" s="271"/>
      <c r="P5" s="554" t="s">
        <v>169</v>
      </c>
      <c r="Q5" s="518"/>
      <c r="R5" s="273"/>
    </row>
    <row r="6" spans="1:18" s="274" customFormat="1" ht="15" customHeight="1" x14ac:dyDescent="0.2">
      <c r="A6" s="271"/>
      <c r="B6" s="272"/>
      <c r="C6" s="272"/>
      <c r="D6" s="272"/>
      <c r="E6" s="272"/>
      <c r="F6" s="271"/>
      <c r="G6" s="271"/>
      <c r="H6" s="271"/>
      <c r="I6" s="271"/>
      <c r="J6" s="271"/>
      <c r="K6" s="271"/>
      <c r="L6" s="271"/>
      <c r="M6" s="271"/>
      <c r="N6" s="271"/>
      <c r="O6" s="271"/>
      <c r="P6" s="554" t="s">
        <v>417</v>
      </c>
      <c r="Q6" s="518"/>
      <c r="R6" s="273"/>
    </row>
    <row r="7" spans="1:18" s="274" customFormat="1" ht="15" customHeight="1" x14ac:dyDescent="0.2">
      <c r="A7" s="272"/>
      <c r="B7" s="275"/>
      <c r="C7" s="275"/>
      <c r="D7" s="275"/>
      <c r="E7" s="275"/>
      <c r="F7" s="275"/>
      <c r="G7" s="275"/>
      <c r="H7" s="275"/>
      <c r="I7" s="275"/>
      <c r="J7" s="275"/>
      <c r="K7" s="275"/>
      <c r="L7" s="275"/>
      <c r="M7" s="275"/>
      <c r="N7" s="275"/>
      <c r="O7" s="275"/>
      <c r="P7" s="275"/>
      <c r="Q7" s="275"/>
      <c r="R7" s="273"/>
    </row>
    <row r="8" spans="1:18" s="274" customFormat="1" ht="15" customHeight="1" x14ac:dyDescent="0.2">
      <c r="A8" s="579" t="s">
        <v>139</v>
      </c>
      <c r="B8" s="580"/>
      <c r="C8" s="580"/>
      <c r="D8" s="580"/>
      <c r="E8" s="580"/>
      <c r="F8" s="580"/>
      <c r="G8" s="580"/>
      <c r="H8" s="580"/>
      <c r="I8" s="580"/>
      <c r="J8" s="580"/>
      <c r="K8" s="580"/>
      <c r="L8" s="580"/>
      <c r="M8" s="580"/>
      <c r="N8" s="580"/>
      <c r="O8" s="580"/>
      <c r="P8" s="580"/>
      <c r="Q8" s="581"/>
      <c r="R8" s="273"/>
    </row>
    <row r="9" spans="1:18" s="274" customFormat="1" ht="15" customHeight="1" x14ac:dyDescent="0.2">
      <c r="A9" s="582" t="s">
        <v>140</v>
      </c>
      <c r="B9" s="583"/>
      <c r="C9" s="583"/>
      <c r="D9" s="583"/>
      <c r="E9" s="583"/>
      <c r="F9" s="583"/>
      <c r="G9" s="583"/>
      <c r="H9" s="583"/>
      <c r="I9" s="583"/>
      <c r="J9" s="583"/>
      <c r="K9" s="583"/>
      <c r="L9" s="583"/>
      <c r="M9" s="583"/>
      <c r="N9" s="583"/>
      <c r="O9" s="583"/>
      <c r="P9" s="583"/>
      <c r="Q9" s="584"/>
      <c r="R9" s="273"/>
    </row>
    <row r="10" spans="1:18" s="274" customFormat="1" ht="15" customHeight="1" x14ac:dyDescent="0.2">
      <c r="A10" s="566"/>
      <c r="B10" s="566"/>
      <c r="C10" s="566"/>
      <c r="D10" s="566"/>
      <c r="E10" s="566"/>
      <c r="F10" s="566"/>
      <c r="G10" s="566"/>
      <c r="H10" s="566"/>
      <c r="I10" s="566"/>
      <c r="J10" s="566"/>
      <c r="K10" s="566"/>
      <c r="L10" s="566"/>
      <c r="M10" s="566"/>
      <c r="N10" s="566"/>
      <c r="O10" s="566"/>
      <c r="P10" s="566"/>
      <c r="Q10" s="566"/>
      <c r="R10" s="273"/>
    </row>
    <row r="11" spans="1:18" s="276" customFormat="1" ht="15" customHeight="1" x14ac:dyDescent="0.2">
      <c r="A11" s="567" t="s">
        <v>141</v>
      </c>
      <c r="B11" s="573" t="s">
        <v>142</v>
      </c>
      <c r="C11" s="587" t="s">
        <v>143</v>
      </c>
      <c r="D11" s="588"/>
      <c r="E11" s="589"/>
      <c r="F11" s="573" t="s">
        <v>143</v>
      </c>
      <c r="G11" s="572" t="s">
        <v>144</v>
      </c>
      <c r="H11" s="572"/>
      <c r="I11" s="572"/>
      <c r="J11" s="572"/>
      <c r="K11" s="572"/>
      <c r="L11" s="572"/>
      <c r="M11" s="572"/>
      <c r="N11" s="572"/>
      <c r="O11" s="573" t="s">
        <v>144</v>
      </c>
      <c r="P11" s="573" t="s">
        <v>276</v>
      </c>
      <c r="Q11" s="573" t="s">
        <v>299</v>
      </c>
    </row>
    <row r="12" spans="1:18" s="276" customFormat="1" ht="51" customHeight="1" x14ac:dyDescent="0.2">
      <c r="A12" s="568"/>
      <c r="B12" s="574"/>
      <c r="C12" s="567" t="s">
        <v>145</v>
      </c>
      <c r="D12" s="567" t="s">
        <v>427</v>
      </c>
      <c r="E12" s="567" t="s">
        <v>184</v>
      </c>
      <c r="F12" s="574"/>
      <c r="G12" s="569" t="s">
        <v>305</v>
      </c>
      <c r="H12" s="569"/>
      <c r="I12" s="568" t="s">
        <v>430</v>
      </c>
      <c r="J12" s="570" t="s">
        <v>432</v>
      </c>
      <c r="K12" s="570" t="s">
        <v>432</v>
      </c>
      <c r="L12" s="570" t="s">
        <v>432</v>
      </c>
      <c r="M12" s="570" t="s">
        <v>432</v>
      </c>
      <c r="N12" s="568" t="s">
        <v>300</v>
      </c>
      <c r="O12" s="574"/>
      <c r="P12" s="574"/>
      <c r="Q12" s="574"/>
    </row>
    <row r="13" spans="1:18" s="276" customFormat="1" ht="25.5" customHeight="1" x14ac:dyDescent="0.2">
      <c r="A13" s="568"/>
      <c r="B13" s="574"/>
      <c r="C13" s="568"/>
      <c r="D13" s="569"/>
      <c r="E13" s="569"/>
      <c r="F13" s="574"/>
      <c r="G13" s="517" t="s">
        <v>429</v>
      </c>
      <c r="H13" s="425" t="s">
        <v>298</v>
      </c>
      <c r="I13" s="568"/>
      <c r="J13" s="571"/>
      <c r="K13" s="571"/>
      <c r="L13" s="571"/>
      <c r="M13" s="571"/>
      <c r="N13" s="568"/>
      <c r="O13" s="574"/>
      <c r="P13" s="575"/>
      <c r="Q13" s="574"/>
    </row>
    <row r="14" spans="1:18" s="277" customFormat="1" ht="15" customHeight="1" x14ac:dyDescent="0.2">
      <c r="A14" s="569"/>
      <c r="B14" s="575"/>
      <c r="C14" s="569"/>
      <c r="D14" s="550">
        <v>0</v>
      </c>
      <c r="E14" s="279">
        <f>'ENCARGOS SOCIAIS - Licitante'!B68/100</f>
        <v>0</v>
      </c>
      <c r="F14" s="575"/>
      <c r="G14" s="520">
        <v>0</v>
      </c>
      <c r="H14" s="521">
        <v>0</v>
      </c>
      <c r="I14" s="569"/>
      <c r="J14" s="519">
        <v>0</v>
      </c>
      <c r="K14" s="519">
        <v>0</v>
      </c>
      <c r="L14" s="519">
        <v>0</v>
      </c>
      <c r="M14" s="519">
        <v>0</v>
      </c>
      <c r="N14" s="569"/>
      <c r="O14" s="575"/>
      <c r="P14" s="280">
        <f>'CITL - Licitante'!B18</f>
        <v>0</v>
      </c>
      <c r="Q14" s="575"/>
    </row>
    <row r="15" spans="1:18" s="277" customFormat="1" ht="30" customHeight="1" x14ac:dyDescent="0.2">
      <c r="A15" s="242">
        <v>1</v>
      </c>
      <c r="B15" s="285" t="s">
        <v>409</v>
      </c>
      <c r="C15" s="555">
        <v>0</v>
      </c>
      <c r="D15" s="556">
        <f>ROUND((IF(C15&gt;0,($D$14/44)*20,0)),2)</f>
        <v>0</v>
      </c>
      <c r="E15" s="557">
        <f>ROUND(IF(C15&lt;&gt;0,(C15+D15)*$E$14,0),2)</f>
        <v>0</v>
      </c>
      <c r="F15" s="557">
        <f>SUM(C15:E15)</f>
        <v>0</v>
      </c>
      <c r="G15" s="590">
        <f>ROUND((IF((C15&gt;0),$G$14-($G$14*$H$14),0)),2)</f>
        <v>0</v>
      </c>
      <c r="H15" s="591"/>
      <c r="I15" s="558">
        <f>'V.T. - Licitante'!$E$46</f>
        <v>0</v>
      </c>
      <c r="J15" s="507">
        <f>IF(C15&gt;0,$J$14,0)</f>
        <v>0</v>
      </c>
      <c r="K15" s="507">
        <f>IF(C15&gt;0,$K$14,0)</f>
        <v>0</v>
      </c>
      <c r="L15" s="507">
        <f>IF(C15&gt;0,$L$14,0)</f>
        <v>0</v>
      </c>
      <c r="M15" s="507">
        <f>IF(C15&gt;0,$M$14,0)</f>
        <v>0</v>
      </c>
      <c r="N15" s="507">
        <f>IF(C15&lt;&gt;0,'INSUMOS Posto 20 hrs'!$F$80,0)</f>
        <v>0</v>
      </c>
      <c r="O15" s="559">
        <f>SUM(G15:N15)</f>
        <v>0</v>
      </c>
      <c r="P15" s="559">
        <f>ROUND(((F15+O15)*$P$14),2)</f>
        <v>0</v>
      </c>
      <c r="Q15" s="480">
        <f>ROUND(F15+O15+P15,2)</f>
        <v>0</v>
      </c>
    </row>
    <row r="16" spans="1:18" s="277" customFormat="1" ht="30" customHeight="1" x14ac:dyDescent="0.2">
      <c r="A16" s="247"/>
      <c r="B16" s="248"/>
      <c r="C16" s="364"/>
      <c r="D16" s="363"/>
      <c r="E16" s="301"/>
      <c r="F16" s="301"/>
      <c r="G16" s="243"/>
      <c r="H16" s="243"/>
      <c r="I16" s="301"/>
      <c r="J16" s="270"/>
      <c r="K16" s="270"/>
      <c r="L16" s="270"/>
      <c r="M16" s="270"/>
      <c r="N16" s="270"/>
      <c r="O16" s="244"/>
      <c r="P16" s="244"/>
      <c r="Q16" s="244"/>
    </row>
    <row r="17" spans="1:101" s="277" customFormat="1" ht="15" customHeight="1" x14ac:dyDescent="0.2">
      <c r="A17" s="247"/>
      <c r="B17" s="248"/>
      <c r="C17" s="364"/>
      <c r="D17" s="363"/>
      <c r="E17" s="301"/>
      <c r="F17" s="301"/>
      <c r="G17" s="243"/>
      <c r="H17" s="243"/>
      <c r="I17" s="301"/>
      <c r="J17" s="270"/>
      <c r="K17" s="270"/>
      <c r="L17" s="270"/>
      <c r="M17" s="560" t="s">
        <v>447</v>
      </c>
      <c r="N17" s="592"/>
      <c r="O17" s="593"/>
      <c r="P17" s="593"/>
      <c r="Q17" s="594"/>
    </row>
    <row r="18" spans="1:101" s="478" customFormat="1" ht="30" customHeight="1" thickBot="1" x14ac:dyDescent="0.25">
      <c r="A18" s="475" t="s">
        <v>410</v>
      </c>
      <c r="B18" s="476"/>
      <c r="C18" s="464"/>
      <c r="D18" s="464"/>
      <c r="E18" s="464"/>
      <c r="F18" s="464"/>
      <c r="G18" s="464"/>
      <c r="H18" s="463"/>
      <c r="I18" s="464"/>
      <c r="J18" s="464"/>
      <c r="K18" s="464"/>
      <c r="L18" s="464"/>
      <c r="M18" s="464"/>
      <c r="N18" s="464"/>
      <c r="O18" s="477"/>
      <c r="P18" s="477"/>
      <c r="Q18" s="477"/>
      <c r="R18" s="479"/>
    </row>
    <row r="19" spans="1:101" s="478" customFormat="1" ht="30" customHeight="1" thickTop="1" x14ac:dyDescent="0.2">
      <c r="A19" s="489"/>
      <c r="B19" s="490"/>
      <c r="C19" s="491"/>
      <c r="D19" s="491"/>
      <c r="E19" s="491"/>
      <c r="F19" s="491"/>
      <c r="G19" s="491"/>
      <c r="H19" s="492"/>
      <c r="I19" s="491"/>
      <c r="J19" s="491"/>
      <c r="K19" s="491"/>
      <c r="L19" s="491"/>
      <c r="M19" s="491"/>
      <c r="N19" s="491"/>
      <c r="O19" s="479"/>
      <c r="P19" s="479"/>
      <c r="Q19" s="479"/>
      <c r="R19" s="479"/>
    </row>
    <row r="20" spans="1:101" s="471" customFormat="1" ht="30" customHeight="1" x14ac:dyDescent="0.2">
      <c r="A20" s="248"/>
      <c r="B20" s="248"/>
      <c r="C20" s="465" t="s">
        <v>411</v>
      </c>
      <c r="D20" s="466" t="s">
        <v>412</v>
      </c>
      <c r="E20" s="465" t="s">
        <v>413</v>
      </c>
      <c r="F20" s="467" t="s">
        <v>414</v>
      </c>
      <c r="G20" s="561"/>
      <c r="H20" s="469"/>
      <c r="I20" s="468"/>
      <c r="J20" s="469"/>
      <c r="K20" s="469"/>
      <c r="L20" s="469"/>
      <c r="M20" s="469"/>
      <c r="N20" s="244"/>
      <c r="O20" s="516"/>
      <c r="P20" s="244"/>
      <c r="Q20" s="244"/>
      <c r="R20" s="470"/>
    </row>
    <row r="21" spans="1:101" s="277" customFormat="1" ht="30" customHeight="1" x14ac:dyDescent="0.2">
      <c r="A21" s="242">
        <v>1</v>
      </c>
      <c r="B21" s="285" t="s">
        <v>409</v>
      </c>
      <c r="C21" s="480">
        <f>Q15</f>
        <v>0</v>
      </c>
      <c r="D21" s="472" t="s">
        <v>426</v>
      </c>
      <c r="E21" s="724">
        <f>C21*D21</f>
        <v>0</v>
      </c>
      <c r="F21" s="472">
        <v>30</v>
      </c>
      <c r="G21" s="562"/>
      <c r="H21" s="270"/>
      <c r="I21" s="243"/>
      <c r="J21" s="473" t="s">
        <v>415</v>
      </c>
      <c r="K21" s="585">
        <f>E21*F21</f>
        <v>0</v>
      </c>
      <c r="L21" s="586"/>
      <c r="M21" s="270"/>
      <c r="N21" s="244"/>
      <c r="O21" s="481"/>
      <c r="P21" s="244"/>
      <c r="Q21" s="244"/>
      <c r="R21" s="470"/>
    </row>
    <row r="22" spans="1:101" s="277" customFormat="1" ht="30" customHeight="1" x14ac:dyDescent="0.2">
      <c r="A22" s="247"/>
      <c r="B22" s="248"/>
      <c r="C22" s="364"/>
      <c r="D22" s="474"/>
      <c r="E22" s="301"/>
      <c r="F22" s="301"/>
      <c r="G22" s="243"/>
      <c r="H22" s="243"/>
      <c r="I22" s="481"/>
      <c r="J22" s="481"/>
      <c r="K22" s="481"/>
      <c r="L22" s="481"/>
      <c r="M22" s="270"/>
      <c r="N22" s="244"/>
      <c r="O22" s="481"/>
      <c r="P22" s="244"/>
      <c r="Q22" s="244"/>
      <c r="R22" s="470"/>
    </row>
    <row r="23" spans="1:101" s="478" customFormat="1" ht="30" customHeight="1" thickBot="1" x14ac:dyDescent="0.25">
      <c r="A23" s="475" t="s">
        <v>416</v>
      </c>
      <c r="B23" s="476"/>
      <c r="C23" s="464"/>
      <c r="D23" s="464"/>
      <c r="E23" s="464"/>
      <c r="F23" s="464"/>
      <c r="G23" s="464"/>
      <c r="H23" s="463"/>
      <c r="I23" s="464"/>
      <c r="J23" s="464"/>
      <c r="K23" s="464"/>
      <c r="L23" s="464"/>
      <c r="M23" s="464"/>
      <c r="N23" s="464"/>
      <c r="O23" s="477"/>
      <c r="P23" s="477"/>
      <c r="Q23" s="477"/>
      <c r="R23" s="479"/>
    </row>
    <row r="24" spans="1:101" s="478" customFormat="1" ht="30" customHeight="1" thickTop="1" x14ac:dyDescent="0.2">
      <c r="A24" s="497"/>
      <c r="B24" s="493"/>
      <c r="C24" s="494"/>
      <c r="D24" s="494"/>
      <c r="E24" s="494"/>
      <c r="F24" s="494"/>
      <c r="G24" s="494"/>
      <c r="H24" s="495"/>
      <c r="I24" s="494"/>
      <c r="J24" s="494"/>
      <c r="K24" s="494"/>
      <c r="L24" s="494"/>
      <c r="M24" s="494"/>
      <c r="N24" s="494"/>
      <c r="O24" s="496"/>
      <c r="P24" s="496"/>
      <c r="Q24" s="496"/>
      <c r="R24" s="479"/>
    </row>
    <row r="25" spans="1:101" s="483" customFormat="1" ht="15" customHeight="1" x14ac:dyDescent="0.2">
      <c r="A25" s="563" t="s">
        <v>304</v>
      </c>
      <c r="B25" s="563"/>
      <c r="C25" s="563"/>
      <c r="D25" s="563"/>
      <c r="E25" s="563"/>
      <c r="F25" s="563"/>
      <c r="G25" s="563"/>
      <c r="H25" s="563"/>
      <c r="I25" s="563"/>
      <c r="J25" s="563"/>
      <c r="K25" s="563"/>
      <c r="L25" s="563"/>
      <c r="M25" s="563"/>
      <c r="N25" s="563"/>
      <c r="O25" s="563"/>
      <c r="P25" s="563"/>
      <c r="Q25" s="563"/>
      <c r="R25" s="443"/>
      <c r="S25" s="443"/>
      <c r="T25" s="482"/>
      <c r="U25" s="482"/>
      <c r="V25" s="482"/>
      <c r="W25" s="482"/>
      <c r="X25" s="482"/>
      <c r="Y25" s="482"/>
      <c r="Z25" s="482"/>
      <c r="AA25" s="482"/>
      <c r="AB25" s="482"/>
      <c r="AC25" s="482"/>
      <c r="AD25" s="482"/>
      <c r="AE25" s="482"/>
      <c r="AF25" s="482"/>
      <c r="AG25" s="482"/>
      <c r="AH25" s="482"/>
      <c r="AI25" s="482"/>
      <c r="AJ25" s="482"/>
      <c r="AK25" s="482"/>
      <c r="AL25" s="482"/>
      <c r="AM25" s="482"/>
      <c r="AN25" s="482"/>
      <c r="AO25" s="482"/>
      <c r="AP25" s="482"/>
      <c r="AQ25" s="482"/>
      <c r="AR25" s="482"/>
      <c r="AS25" s="482"/>
      <c r="AT25" s="482"/>
      <c r="AU25" s="482"/>
      <c r="AV25" s="482"/>
      <c r="AW25" s="482"/>
      <c r="AX25" s="482"/>
      <c r="AY25" s="482"/>
      <c r="AZ25" s="482"/>
      <c r="BA25" s="482"/>
      <c r="BB25" s="482"/>
      <c r="BC25" s="482"/>
      <c r="BD25" s="482"/>
      <c r="BE25" s="482"/>
      <c r="BF25" s="482"/>
      <c r="BG25" s="482"/>
      <c r="BH25" s="482"/>
      <c r="BI25" s="482"/>
      <c r="BJ25" s="482"/>
      <c r="BK25" s="482"/>
      <c r="BL25" s="482"/>
      <c r="BM25" s="482"/>
      <c r="BN25" s="482"/>
      <c r="BO25" s="482"/>
      <c r="BP25" s="482"/>
      <c r="BQ25" s="482"/>
      <c r="BR25" s="482"/>
      <c r="BS25" s="482"/>
      <c r="BT25" s="482"/>
      <c r="BU25" s="482"/>
      <c r="BV25" s="482"/>
      <c r="BW25" s="482"/>
      <c r="BX25" s="482"/>
      <c r="BY25" s="482"/>
      <c r="BZ25" s="482"/>
      <c r="CA25" s="482"/>
      <c r="CB25" s="482"/>
      <c r="CC25" s="482"/>
      <c r="CD25" s="482"/>
      <c r="CE25" s="482"/>
      <c r="CF25" s="482"/>
      <c r="CG25" s="482"/>
      <c r="CH25" s="482"/>
      <c r="CI25" s="482"/>
      <c r="CJ25" s="482"/>
      <c r="CK25" s="482"/>
      <c r="CL25" s="482"/>
      <c r="CM25" s="482"/>
      <c r="CN25" s="482"/>
      <c r="CO25" s="482"/>
      <c r="CP25" s="482"/>
      <c r="CQ25" s="482"/>
      <c r="CR25" s="482"/>
      <c r="CS25" s="482"/>
      <c r="CT25" s="482"/>
      <c r="CU25" s="482"/>
      <c r="CV25" s="482"/>
      <c r="CW25" s="482"/>
    </row>
    <row r="26" spans="1:101" s="483" customFormat="1" ht="15" customHeight="1" x14ac:dyDescent="0.2">
      <c r="A26" s="563" t="s">
        <v>449</v>
      </c>
      <c r="B26" s="563"/>
      <c r="C26" s="563"/>
      <c r="D26" s="563"/>
      <c r="E26" s="563"/>
      <c r="F26" s="563"/>
      <c r="G26" s="563"/>
      <c r="H26" s="563"/>
      <c r="I26" s="563"/>
      <c r="J26" s="563"/>
      <c r="K26" s="563"/>
      <c r="L26" s="563"/>
      <c r="M26" s="563"/>
      <c r="N26" s="563"/>
      <c r="O26" s="563"/>
      <c r="P26" s="563"/>
      <c r="Q26" s="563"/>
      <c r="R26" s="443"/>
      <c r="S26" s="443"/>
      <c r="T26" s="482"/>
      <c r="U26" s="482"/>
      <c r="V26" s="482"/>
      <c r="W26" s="482"/>
      <c r="X26" s="482"/>
      <c r="Y26" s="482"/>
      <c r="Z26" s="482"/>
      <c r="AA26" s="482"/>
      <c r="AB26" s="482"/>
      <c r="AC26" s="482"/>
      <c r="AD26" s="482"/>
      <c r="AE26" s="482"/>
      <c r="AF26" s="482"/>
      <c r="AG26" s="482"/>
      <c r="AH26" s="482"/>
      <c r="AI26" s="482"/>
      <c r="AJ26" s="482"/>
      <c r="AK26" s="482"/>
      <c r="AL26" s="482"/>
      <c r="AM26" s="482"/>
      <c r="AN26" s="482"/>
      <c r="AO26" s="482"/>
      <c r="AP26" s="482"/>
      <c r="AQ26" s="482"/>
      <c r="AR26" s="482"/>
      <c r="AS26" s="482"/>
      <c r="AT26" s="482"/>
      <c r="AU26" s="482"/>
      <c r="AV26" s="482"/>
      <c r="AW26" s="482"/>
      <c r="AX26" s="482"/>
      <c r="AY26" s="482"/>
      <c r="AZ26" s="482"/>
      <c r="BA26" s="482"/>
      <c r="BB26" s="482"/>
      <c r="BC26" s="482"/>
      <c r="BD26" s="482"/>
      <c r="BE26" s="482"/>
      <c r="BF26" s="482"/>
      <c r="BG26" s="482"/>
      <c r="BH26" s="482"/>
      <c r="BI26" s="482"/>
      <c r="BJ26" s="482"/>
      <c r="BK26" s="482"/>
      <c r="BL26" s="482"/>
      <c r="BM26" s="482"/>
      <c r="BN26" s="482"/>
      <c r="BO26" s="482"/>
      <c r="BP26" s="482"/>
      <c r="BQ26" s="482"/>
      <c r="BR26" s="482"/>
      <c r="BS26" s="482"/>
      <c r="BT26" s="482"/>
      <c r="BU26" s="482"/>
      <c r="BV26" s="482"/>
      <c r="BW26" s="482"/>
      <c r="BX26" s="482"/>
      <c r="BY26" s="482"/>
      <c r="BZ26" s="482"/>
      <c r="CA26" s="482"/>
      <c r="CB26" s="482"/>
      <c r="CC26" s="482"/>
      <c r="CD26" s="482"/>
      <c r="CE26" s="482"/>
      <c r="CF26" s="482"/>
      <c r="CG26" s="482"/>
      <c r="CH26" s="482"/>
      <c r="CI26" s="482"/>
      <c r="CJ26" s="482"/>
      <c r="CK26" s="482"/>
      <c r="CL26" s="482"/>
      <c r="CM26" s="482"/>
      <c r="CN26" s="482"/>
      <c r="CO26" s="482"/>
      <c r="CP26" s="482"/>
      <c r="CQ26" s="482"/>
      <c r="CR26" s="482"/>
      <c r="CS26" s="482"/>
      <c r="CT26" s="482"/>
      <c r="CU26" s="482"/>
      <c r="CV26" s="482"/>
      <c r="CW26" s="482"/>
    </row>
    <row r="27" spans="1:101" s="483" customFormat="1" ht="15" customHeight="1" x14ac:dyDescent="0.2">
      <c r="A27" s="563" t="s">
        <v>284</v>
      </c>
      <c r="B27" s="563"/>
      <c r="C27" s="563"/>
      <c r="D27" s="563"/>
      <c r="E27" s="563"/>
      <c r="F27" s="563"/>
      <c r="G27" s="563"/>
      <c r="H27" s="563"/>
      <c r="I27" s="563"/>
      <c r="J27" s="563"/>
      <c r="K27" s="563"/>
      <c r="L27" s="563"/>
      <c r="M27" s="563"/>
      <c r="N27" s="563"/>
      <c r="O27" s="563"/>
      <c r="P27" s="563"/>
      <c r="Q27" s="563"/>
      <c r="R27" s="443"/>
      <c r="S27" s="443"/>
      <c r="T27" s="482"/>
      <c r="U27" s="482"/>
      <c r="V27" s="482"/>
      <c r="W27" s="482"/>
      <c r="X27" s="482"/>
      <c r="Y27" s="482"/>
      <c r="Z27" s="482"/>
      <c r="AA27" s="482"/>
      <c r="AB27" s="482"/>
      <c r="AC27" s="482"/>
      <c r="AD27" s="482"/>
      <c r="AE27" s="482"/>
      <c r="AF27" s="482"/>
      <c r="AG27" s="482"/>
      <c r="AH27" s="482"/>
      <c r="AI27" s="482"/>
      <c r="AJ27" s="482"/>
      <c r="AK27" s="482"/>
      <c r="AL27" s="482"/>
      <c r="AM27" s="482"/>
      <c r="AN27" s="482"/>
      <c r="AO27" s="482"/>
      <c r="AP27" s="482"/>
      <c r="AQ27" s="482"/>
      <c r="AR27" s="482"/>
      <c r="AS27" s="482"/>
      <c r="AT27" s="482"/>
      <c r="AU27" s="482"/>
      <c r="AV27" s="482"/>
      <c r="AW27" s="482"/>
      <c r="AX27" s="482"/>
      <c r="AY27" s="482"/>
      <c r="AZ27" s="482"/>
      <c r="BA27" s="482"/>
      <c r="BB27" s="482"/>
      <c r="BC27" s="482"/>
      <c r="BD27" s="482"/>
      <c r="BE27" s="482"/>
      <c r="BF27" s="482"/>
      <c r="BG27" s="482"/>
      <c r="BH27" s="482"/>
      <c r="BI27" s="482"/>
      <c r="BJ27" s="482"/>
      <c r="BK27" s="482"/>
      <c r="BL27" s="482"/>
      <c r="BM27" s="482"/>
      <c r="BN27" s="482"/>
      <c r="BO27" s="482"/>
      <c r="BP27" s="482"/>
      <c r="BQ27" s="482"/>
      <c r="BR27" s="482"/>
      <c r="BS27" s="482"/>
      <c r="BT27" s="482"/>
      <c r="BU27" s="482"/>
      <c r="BV27" s="482"/>
      <c r="BW27" s="482"/>
      <c r="BX27" s="482"/>
      <c r="BY27" s="482"/>
      <c r="BZ27" s="482"/>
      <c r="CA27" s="482"/>
      <c r="CB27" s="482"/>
      <c r="CC27" s="482"/>
      <c r="CD27" s="482"/>
      <c r="CE27" s="482"/>
      <c r="CF27" s="482"/>
      <c r="CG27" s="482"/>
      <c r="CH27" s="482"/>
      <c r="CI27" s="482"/>
      <c r="CJ27" s="482"/>
      <c r="CK27" s="482"/>
      <c r="CL27" s="482"/>
      <c r="CM27" s="482"/>
      <c r="CN27" s="482"/>
      <c r="CO27" s="482"/>
      <c r="CP27" s="482"/>
      <c r="CQ27" s="482"/>
      <c r="CR27" s="482"/>
      <c r="CS27" s="482"/>
      <c r="CT27" s="482"/>
      <c r="CU27" s="482"/>
      <c r="CV27" s="482"/>
      <c r="CW27" s="482"/>
    </row>
    <row r="28" spans="1:101" s="483" customFormat="1" ht="15" customHeight="1" x14ac:dyDescent="0.2">
      <c r="A28" s="563" t="s">
        <v>285</v>
      </c>
      <c r="B28" s="563"/>
      <c r="C28" s="563"/>
      <c r="D28" s="563"/>
      <c r="E28" s="563"/>
      <c r="F28" s="563"/>
      <c r="G28" s="563"/>
      <c r="H28" s="563"/>
      <c r="I28" s="563"/>
      <c r="J28" s="563"/>
      <c r="K28" s="563"/>
      <c r="L28" s="563"/>
      <c r="M28" s="563"/>
      <c r="N28" s="563"/>
      <c r="O28" s="563"/>
      <c r="P28" s="563"/>
      <c r="Q28" s="563"/>
      <c r="R28" s="443"/>
      <c r="S28" s="443"/>
      <c r="T28" s="482"/>
      <c r="U28" s="482"/>
      <c r="V28" s="482"/>
      <c r="W28" s="482"/>
      <c r="X28" s="482"/>
      <c r="Y28" s="482"/>
      <c r="Z28" s="482"/>
      <c r="AA28" s="482"/>
      <c r="AB28" s="482"/>
      <c r="AC28" s="482"/>
      <c r="AD28" s="482"/>
      <c r="AE28" s="482"/>
      <c r="AF28" s="482"/>
      <c r="AG28" s="482"/>
      <c r="AH28" s="482"/>
      <c r="AI28" s="482"/>
      <c r="AJ28" s="482"/>
      <c r="AK28" s="482"/>
      <c r="AL28" s="482"/>
      <c r="AM28" s="482"/>
      <c r="AN28" s="482"/>
      <c r="AO28" s="482"/>
      <c r="AP28" s="482"/>
      <c r="AQ28" s="482"/>
      <c r="AR28" s="482"/>
      <c r="AS28" s="482"/>
      <c r="AT28" s="482"/>
      <c r="AU28" s="482"/>
      <c r="AV28" s="482"/>
      <c r="AW28" s="482"/>
      <c r="AX28" s="482"/>
      <c r="AY28" s="482"/>
      <c r="AZ28" s="482"/>
      <c r="BA28" s="482"/>
      <c r="BB28" s="482"/>
      <c r="BC28" s="482"/>
      <c r="BD28" s="482"/>
      <c r="BE28" s="482"/>
      <c r="BF28" s="482"/>
      <c r="BG28" s="482"/>
      <c r="BH28" s="482"/>
      <c r="BI28" s="482"/>
      <c r="BJ28" s="482"/>
      <c r="BK28" s="482"/>
      <c r="BL28" s="482"/>
      <c r="BM28" s="482"/>
      <c r="BN28" s="482"/>
      <c r="BO28" s="482"/>
      <c r="BP28" s="482"/>
      <c r="BQ28" s="482"/>
      <c r="BR28" s="482"/>
      <c r="BS28" s="482"/>
      <c r="BT28" s="482"/>
      <c r="BU28" s="482"/>
      <c r="BV28" s="482"/>
      <c r="BW28" s="482"/>
      <c r="BX28" s="482"/>
      <c r="BY28" s="482"/>
      <c r="BZ28" s="482"/>
      <c r="CA28" s="482"/>
      <c r="CB28" s="482"/>
      <c r="CC28" s="482"/>
      <c r="CD28" s="482"/>
      <c r="CE28" s="482"/>
      <c r="CF28" s="482"/>
      <c r="CG28" s="482"/>
      <c r="CH28" s="482"/>
      <c r="CI28" s="482"/>
      <c r="CJ28" s="482"/>
      <c r="CK28" s="482"/>
      <c r="CL28" s="482"/>
      <c r="CM28" s="482"/>
      <c r="CN28" s="482"/>
      <c r="CO28" s="482"/>
      <c r="CP28" s="482"/>
      <c r="CQ28" s="482"/>
      <c r="CR28" s="482"/>
      <c r="CS28" s="482"/>
      <c r="CT28" s="482"/>
      <c r="CU28" s="482"/>
      <c r="CV28" s="482"/>
      <c r="CW28" s="482"/>
    </row>
    <row r="29" spans="1:101" s="483" customFormat="1" ht="15" customHeight="1" x14ac:dyDescent="0.2">
      <c r="A29" s="563" t="s">
        <v>283</v>
      </c>
      <c r="B29" s="563"/>
      <c r="C29" s="563"/>
      <c r="D29" s="563"/>
      <c r="E29" s="563"/>
      <c r="F29" s="563"/>
      <c r="G29" s="563"/>
      <c r="H29" s="563"/>
      <c r="I29" s="563"/>
      <c r="J29" s="563"/>
      <c r="K29" s="563"/>
      <c r="L29" s="563"/>
      <c r="M29" s="563"/>
      <c r="N29" s="563"/>
      <c r="O29" s="563"/>
      <c r="P29" s="563"/>
      <c r="Q29" s="563"/>
      <c r="R29" s="484"/>
      <c r="S29" s="484"/>
      <c r="T29" s="482"/>
      <c r="U29" s="482"/>
      <c r="V29" s="482"/>
      <c r="W29" s="482"/>
      <c r="X29" s="482"/>
      <c r="Y29" s="482"/>
      <c r="Z29" s="482"/>
      <c r="AA29" s="482"/>
      <c r="AB29" s="482"/>
      <c r="AC29" s="482"/>
      <c r="AD29" s="482"/>
      <c r="AE29" s="482"/>
      <c r="AF29" s="482"/>
      <c r="AG29" s="482"/>
      <c r="AH29" s="482"/>
      <c r="AI29" s="482"/>
      <c r="AJ29" s="482"/>
      <c r="AK29" s="482"/>
      <c r="AL29" s="482"/>
      <c r="AM29" s="482"/>
      <c r="AN29" s="482"/>
      <c r="AO29" s="482"/>
      <c r="AP29" s="482"/>
      <c r="AQ29" s="482"/>
      <c r="AR29" s="482"/>
      <c r="AS29" s="482"/>
      <c r="AT29" s="482"/>
      <c r="AU29" s="482"/>
      <c r="AV29" s="482"/>
      <c r="AW29" s="482"/>
      <c r="AX29" s="482"/>
      <c r="AY29" s="482"/>
      <c r="AZ29" s="482"/>
      <c r="BA29" s="482"/>
      <c r="BB29" s="482"/>
      <c r="BC29" s="482"/>
      <c r="BD29" s="482"/>
      <c r="BE29" s="482"/>
      <c r="BF29" s="482"/>
      <c r="BG29" s="482"/>
      <c r="BH29" s="482"/>
      <c r="BI29" s="482"/>
      <c r="BJ29" s="482"/>
      <c r="BK29" s="482"/>
      <c r="BL29" s="482"/>
      <c r="BM29" s="482"/>
      <c r="BN29" s="482"/>
      <c r="BO29" s="482"/>
      <c r="BP29" s="482"/>
      <c r="BQ29" s="482"/>
      <c r="BR29" s="482"/>
      <c r="BS29" s="482"/>
      <c r="BT29" s="482"/>
      <c r="BU29" s="482"/>
      <c r="BV29" s="482"/>
      <c r="BW29" s="482"/>
      <c r="BX29" s="482"/>
      <c r="BY29" s="482"/>
      <c r="BZ29" s="482"/>
      <c r="CA29" s="482"/>
      <c r="CB29" s="482"/>
      <c r="CC29" s="482"/>
      <c r="CD29" s="482"/>
      <c r="CE29" s="482"/>
      <c r="CF29" s="482"/>
      <c r="CG29" s="482"/>
      <c r="CH29" s="482"/>
      <c r="CI29" s="482"/>
      <c r="CJ29" s="482"/>
      <c r="CK29" s="482"/>
      <c r="CL29" s="482"/>
      <c r="CM29" s="482"/>
      <c r="CN29" s="482"/>
      <c r="CO29" s="482"/>
      <c r="CP29" s="482"/>
      <c r="CQ29" s="482"/>
      <c r="CR29" s="482"/>
      <c r="CS29" s="482"/>
      <c r="CT29" s="482"/>
      <c r="CU29" s="482"/>
      <c r="CV29" s="482"/>
      <c r="CW29" s="482"/>
    </row>
    <row r="30" spans="1:101" s="485" customFormat="1" ht="15" customHeight="1" x14ac:dyDescent="0.2">
      <c r="A30" s="563" t="s">
        <v>277</v>
      </c>
      <c r="B30" s="563"/>
      <c r="C30" s="563"/>
      <c r="D30" s="563"/>
      <c r="E30" s="563"/>
      <c r="F30" s="563"/>
      <c r="G30" s="563"/>
      <c r="H30" s="563"/>
      <c r="I30" s="563"/>
      <c r="J30" s="563"/>
      <c r="K30" s="563"/>
      <c r="L30" s="563"/>
      <c r="M30" s="563"/>
      <c r="N30" s="563"/>
      <c r="O30" s="563"/>
      <c r="P30" s="563"/>
      <c r="Q30" s="563"/>
      <c r="T30" s="486"/>
      <c r="U30" s="486"/>
      <c r="V30" s="486"/>
      <c r="W30" s="486"/>
      <c r="X30" s="486"/>
      <c r="Y30" s="486"/>
      <c r="Z30" s="486"/>
      <c r="AA30" s="486"/>
      <c r="AB30" s="486"/>
      <c r="AC30" s="486"/>
      <c r="AD30" s="486"/>
      <c r="AE30" s="486"/>
      <c r="AF30" s="486"/>
      <c r="AG30" s="486"/>
      <c r="AH30" s="486"/>
      <c r="AI30" s="486"/>
      <c r="AJ30" s="486"/>
      <c r="AK30" s="486"/>
      <c r="AL30" s="486"/>
      <c r="AM30" s="486"/>
      <c r="AN30" s="486"/>
      <c r="AO30" s="486"/>
      <c r="AP30" s="486"/>
      <c r="AQ30" s="486"/>
      <c r="AR30" s="486"/>
      <c r="AS30" s="486"/>
      <c r="AT30" s="486"/>
      <c r="AU30" s="486"/>
      <c r="AV30" s="486"/>
      <c r="AW30" s="486"/>
      <c r="AX30" s="486"/>
      <c r="AY30" s="486"/>
      <c r="AZ30" s="486"/>
      <c r="BA30" s="486"/>
      <c r="BB30" s="486"/>
      <c r="BC30" s="486"/>
      <c r="BD30" s="486"/>
      <c r="BE30" s="486"/>
      <c r="BF30" s="486"/>
      <c r="BG30" s="486"/>
      <c r="BH30" s="486"/>
      <c r="BI30" s="486"/>
      <c r="BJ30" s="486"/>
      <c r="BK30" s="486"/>
      <c r="BL30" s="486"/>
      <c r="BM30" s="486"/>
      <c r="BN30" s="486"/>
      <c r="BO30" s="486"/>
      <c r="BP30" s="486"/>
      <c r="BQ30" s="486"/>
      <c r="BR30" s="486"/>
      <c r="BS30" s="486"/>
      <c r="BT30" s="486"/>
      <c r="BU30" s="486"/>
      <c r="BV30" s="486"/>
      <c r="BW30" s="486"/>
      <c r="BX30" s="486"/>
      <c r="BY30" s="486"/>
      <c r="BZ30" s="486"/>
      <c r="CA30" s="486"/>
      <c r="CB30" s="486"/>
      <c r="CC30" s="486"/>
      <c r="CD30" s="486"/>
      <c r="CE30" s="486"/>
      <c r="CF30" s="486"/>
      <c r="CG30" s="486"/>
      <c r="CH30" s="486"/>
      <c r="CI30" s="486"/>
      <c r="CJ30" s="486"/>
      <c r="CK30" s="486"/>
      <c r="CL30" s="486"/>
      <c r="CM30" s="486"/>
      <c r="CN30" s="486"/>
      <c r="CO30" s="486"/>
      <c r="CP30" s="486"/>
      <c r="CQ30" s="486"/>
      <c r="CR30" s="486"/>
      <c r="CS30" s="486"/>
      <c r="CT30" s="486"/>
      <c r="CU30" s="486"/>
      <c r="CV30" s="486"/>
      <c r="CW30" s="486"/>
    </row>
    <row r="31" spans="1:101" s="485" customFormat="1" ht="15" customHeight="1" x14ac:dyDescent="0.2">
      <c r="A31" s="563" t="s">
        <v>453</v>
      </c>
      <c r="B31" s="563"/>
      <c r="C31" s="563"/>
      <c r="D31" s="563"/>
      <c r="E31" s="563"/>
      <c r="F31" s="563"/>
      <c r="G31" s="563"/>
      <c r="H31" s="563"/>
      <c r="I31" s="563"/>
      <c r="J31" s="563"/>
      <c r="K31" s="563"/>
      <c r="L31" s="563"/>
      <c r="M31" s="563"/>
      <c r="N31" s="563"/>
      <c r="O31" s="563"/>
      <c r="P31" s="563"/>
      <c r="S31" s="486"/>
      <c r="T31" s="486"/>
      <c r="U31" s="486"/>
      <c r="V31" s="486"/>
      <c r="W31" s="486"/>
      <c r="X31" s="486"/>
      <c r="Y31" s="486"/>
      <c r="Z31" s="486"/>
      <c r="AA31" s="486"/>
      <c r="AB31" s="486"/>
      <c r="AC31" s="486"/>
      <c r="AD31" s="486"/>
      <c r="AE31" s="486"/>
      <c r="AF31" s="486"/>
      <c r="AG31" s="486"/>
      <c r="AH31" s="486"/>
      <c r="AI31" s="486"/>
      <c r="AJ31" s="486"/>
      <c r="AK31" s="486"/>
      <c r="AL31" s="486"/>
      <c r="AM31" s="486"/>
      <c r="AN31" s="486"/>
      <c r="AO31" s="486"/>
      <c r="AP31" s="486"/>
      <c r="AQ31" s="486"/>
      <c r="AR31" s="486"/>
      <c r="AS31" s="486"/>
      <c r="AT31" s="486"/>
      <c r="AU31" s="486"/>
      <c r="AV31" s="486"/>
      <c r="AW31" s="486"/>
      <c r="AX31" s="486"/>
      <c r="AY31" s="486"/>
      <c r="AZ31" s="486"/>
      <c r="BA31" s="486"/>
      <c r="BB31" s="486"/>
      <c r="BC31" s="486"/>
      <c r="BD31" s="486"/>
      <c r="BE31" s="486"/>
      <c r="BF31" s="486"/>
      <c r="BG31" s="486"/>
      <c r="BH31" s="486"/>
      <c r="BI31" s="486"/>
      <c r="BJ31" s="486"/>
      <c r="BK31" s="486"/>
      <c r="BL31" s="486"/>
      <c r="BM31" s="486"/>
      <c r="BN31" s="486"/>
      <c r="BO31" s="486"/>
      <c r="BP31" s="486"/>
      <c r="BQ31" s="486"/>
      <c r="BR31" s="486"/>
      <c r="BS31" s="486"/>
      <c r="BT31" s="486"/>
      <c r="BU31" s="486"/>
      <c r="BV31" s="486"/>
      <c r="BW31" s="486"/>
      <c r="BX31" s="486"/>
      <c r="BY31" s="486"/>
      <c r="BZ31" s="486"/>
      <c r="CA31" s="486"/>
      <c r="CB31" s="486"/>
      <c r="CC31" s="486"/>
      <c r="CD31" s="486"/>
      <c r="CE31" s="486"/>
      <c r="CF31" s="486"/>
      <c r="CG31" s="486"/>
      <c r="CH31" s="486"/>
      <c r="CI31" s="486"/>
      <c r="CJ31" s="486"/>
      <c r="CK31" s="486"/>
      <c r="CL31" s="486"/>
      <c r="CM31" s="486"/>
      <c r="CN31" s="486"/>
      <c r="CO31" s="486"/>
      <c r="CP31" s="486"/>
      <c r="CQ31" s="486"/>
      <c r="CR31" s="486"/>
      <c r="CS31" s="486"/>
      <c r="CT31" s="486"/>
      <c r="CU31" s="486"/>
      <c r="CV31" s="486"/>
    </row>
    <row r="32" spans="1:101" s="250" customFormat="1" ht="30" customHeight="1" x14ac:dyDescent="0.2">
      <c r="A32" s="442"/>
      <c r="B32" s="442"/>
      <c r="C32" s="442"/>
      <c r="D32" s="442"/>
      <c r="E32" s="442"/>
      <c r="F32" s="442"/>
      <c r="G32" s="442"/>
      <c r="H32" s="442"/>
      <c r="I32" s="442"/>
      <c r="J32" s="442"/>
      <c r="K32" s="442"/>
      <c r="L32" s="442"/>
      <c r="M32" s="442"/>
      <c r="N32" s="442"/>
      <c r="O32" s="442"/>
      <c r="P32" s="442"/>
      <c r="Q32" s="249"/>
      <c r="T32" s="260"/>
      <c r="U32" s="260"/>
      <c r="V32" s="260"/>
      <c r="W32" s="260"/>
      <c r="X32" s="260"/>
      <c r="Y32" s="260"/>
      <c r="Z32" s="260"/>
      <c r="AA32" s="260"/>
      <c r="AB32" s="260"/>
      <c r="AC32" s="260"/>
      <c r="AD32" s="260"/>
      <c r="AE32" s="260"/>
      <c r="AF32" s="260"/>
      <c r="AG32" s="260"/>
      <c r="AH32" s="260"/>
      <c r="AI32" s="260"/>
      <c r="AJ32" s="260"/>
      <c r="AK32" s="260"/>
      <c r="AL32" s="260"/>
      <c r="AM32" s="260"/>
      <c r="AN32" s="260"/>
      <c r="AO32" s="260"/>
      <c r="AP32" s="260"/>
      <c r="AQ32" s="260"/>
      <c r="AR32" s="260"/>
      <c r="AS32" s="260"/>
      <c r="AT32" s="260"/>
      <c r="AU32" s="260"/>
      <c r="AV32" s="260"/>
      <c r="AW32" s="260"/>
      <c r="AX32" s="260"/>
      <c r="AY32" s="260"/>
      <c r="AZ32" s="260"/>
      <c r="BA32" s="260"/>
      <c r="BB32" s="260"/>
      <c r="BC32" s="260"/>
      <c r="BD32" s="260"/>
      <c r="BE32" s="260"/>
      <c r="BF32" s="260"/>
      <c r="BG32" s="260"/>
      <c r="BH32" s="260"/>
      <c r="BI32" s="260"/>
      <c r="BJ32" s="260"/>
      <c r="BK32" s="260"/>
      <c r="BL32" s="260"/>
      <c r="BM32" s="260"/>
      <c r="BN32" s="260"/>
      <c r="BO32" s="260"/>
      <c r="BP32" s="260"/>
      <c r="BQ32" s="260"/>
      <c r="BR32" s="260"/>
      <c r="BS32" s="260"/>
      <c r="BT32" s="260"/>
      <c r="BU32" s="260"/>
      <c r="BV32" s="260"/>
      <c r="BW32" s="260"/>
      <c r="BX32" s="260"/>
      <c r="BY32" s="260"/>
      <c r="BZ32" s="260"/>
      <c r="CA32" s="260"/>
      <c r="CB32" s="260"/>
      <c r="CC32" s="260"/>
      <c r="CD32" s="260"/>
      <c r="CE32" s="260"/>
      <c r="CF32" s="260"/>
      <c r="CG32" s="260"/>
      <c r="CH32" s="260"/>
      <c r="CI32" s="260"/>
      <c r="CJ32" s="260"/>
      <c r="CK32" s="260"/>
      <c r="CL32" s="260"/>
      <c r="CM32" s="260"/>
      <c r="CN32" s="260"/>
      <c r="CO32" s="260"/>
      <c r="CP32" s="260"/>
      <c r="CQ32" s="260"/>
      <c r="CR32" s="260"/>
      <c r="CS32" s="260"/>
      <c r="CT32" s="260"/>
      <c r="CU32" s="260"/>
      <c r="CV32" s="260"/>
      <c r="CW32" s="260"/>
    </row>
    <row r="33" spans="1:101" s="250" customFormat="1" x14ac:dyDescent="0.2">
      <c r="A33" s="564" t="s">
        <v>148</v>
      </c>
      <c r="B33" s="565"/>
      <c r="C33" s="249"/>
      <c r="D33" s="249"/>
      <c r="E33" s="249"/>
      <c r="F33" s="249"/>
      <c r="G33" s="249"/>
      <c r="H33" s="249"/>
      <c r="I33" s="249"/>
      <c r="J33" s="249"/>
      <c r="K33" s="249"/>
      <c r="L33" s="249"/>
      <c r="M33" s="249"/>
      <c r="N33" s="249"/>
      <c r="O33" s="249"/>
      <c r="P33" s="249"/>
      <c r="T33" s="260"/>
      <c r="U33" s="260"/>
      <c r="V33" s="260"/>
      <c r="W33" s="260"/>
      <c r="X33" s="260"/>
      <c r="Y33" s="260"/>
      <c r="Z33" s="260"/>
      <c r="AA33" s="260"/>
      <c r="AB33" s="260"/>
      <c r="AC33" s="260"/>
      <c r="AD33" s="260"/>
      <c r="AE33" s="260"/>
      <c r="AF33" s="260"/>
      <c r="AG33" s="260"/>
      <c r="AH33" s="260"/>
      <c r="AI33" s="260"/>
      <c r="AJ33" s="260"/>
      <c r="AK33" s="260"/>
      <c r="AL33" s="260"/>
      <c r="AM33" s="260"/>
      <c r="AN33" s="260"/>
      <c r="AO33" s="260"/>
      <c r="AP33" s="260"/>
      <c r="AQ33" s="260"/>
      <c r="AR33" s="260"/>
      <c r="AS33" s="260"/>
      <c r="AT33" s="260"/>
      <c r="AU33" s="260"/>
      <c r="AV33" s="260"/>
      <c r="AW33" s="260"/>
      <c r="AX33" s="260"/>
      <c r="AY33" s="260"/>
      <c r="AZ33" s="260"/>
      <c r="BA33" s="260"/>
      <c r="BB33" s="260"/>
      <c r="BC33" s="260"/>
      <c r="BD33" s="260"/>
      <c r="BE33" s="260"/>
      <c r="BF33" s="260"/>
      <c r="BG33" s="260"/>
      <c r="BH33" s="260"/>
      <c r="BI33" s="260"/>
      <c r="BJ33" s="260"/>
      <c r="BK33" s="260"/>
      <c r="BL33" s="260"/>
      <c r="BM33" s="260"/>
      <c r="BN33" s="260"/>
      <c r="BO33" s="260"/>
      <c r="BP33" s="260"/>
      <c r="BQ33" s="260"/>
      <c r="BR33" s="260"/>
      <c r="BS33" s="260"/>
      <c r="BT33" s="260"/>
      <c r="BU33" s="260"/>
      <c r="BV33" s="260"/>
      <c r="BW33" s="260"/>
      <c r="BX33" s="260"/>
      <c r="BY33" s="260"/>
      <c r="BZ33" s="260"/>
      <c r="CA33" s="260"/>
      <c r="CB33" s="260"/>
      <c r="CC33" s="260"/>
      <c r="CD33" s="260"/>
      <c r="CE33" s="260"/>
      <c r="CF33" s="260"/>
      <c r="CG33" s="260"/>
      <c r="CH33" s="260"/>
      <c r="CI33" s="260"/>
      <c r="CJ33" s="260"/>
      <c r="CK33" s="260"/>
      <c r="CL33" s="260"/>
      <c r="CM33" s="260"/>
      <c r="CN33" s="260"/>
      <c r="CO33" s="260"/>
      <c r="CP33" s="260"/>
      <c r="CQ33" s="260"/>
      <c r="CR33" s="260"/>
      <c r="CS33" s="260"/>
      <c r="CT33" s="260"/>
      <c r="CU33" s="260"/>
      <c r="CV33" s="260"/>
      <c r="CW33" s="260"/>
    </row>
    <row r="34" spans="1:101" s="261" customFormat="1" x14ac:dyDescent="0.2">
      <c r="A34" s="249"/>
      <c r="B34" s="260"/>
      <c r="C34" s="260"/>
      <c r="D34" s="260"/>
      <c r="E34" s="260"/>
      <c r="F34" s="260"/>
      <c r="G34" s="260"/>
      <c r="H34" s="260"/>
      <c r="I34" s="260"/>
      <c r="J34" s="260"/>
      <c r="K34" s="260"/>
      <c r="L34" s="260"/>
      <c r="M34" s="260"/>
      <c r="N34" s="260"/>
      <c r="O34" s="260"/>
      <c r="P34" s="260"/>
      <c r="Q34" s="260"/>
    </row>
    <row r="35" spans="1:101" s="261" customFormat="1" x14ac:dyDescent="0.2">
      <c r="A35" s="260"/>
      <c r="B35" s="260"/>
      <c r="C35" s="260"/>
      <c r="D35" s="260"/>
      <c r="E35" s="260"/>
      <c r="F35" s="260"/>
      <c r="G35" s="260"/>
      <c r="H35" s="260"/>
      <c r="I35" s="260"/>
      <c r="J35" s="260"/>
      <c r="K35" s="260"/>
      <c r="L35" s="260"/>
      <c r="M35" s="260"/>
      <c r="N35" s="260"/>
      <c r="O35" s="260"/>
      <c r="P35" s="260"/>
      <c r="Q35" s="260"/>
    </row>
    <row r="36" spans="1:101" s="261" customFormat="1" x14ac:dyDescent="0.2">
      <c r="A36" s="260"/>
      <c r="B36" s="260"/>
      <c r="C36" s="260"/>
      <c r="D36" s="260"/>
      <c r="E36" s="260"/>
      <c r="F36" s="260"/>
      <c r="G36" s="260"/>
      <c r="H36" s="260"/>
      <c r="I36" s="260"/>
      <c r="J36" s="260"/>
      <c r="K36" s="260"/>
      <c r="L36" s="260"/>
      <c r="M36" s="260"/>
      <c r="N36" s="260"/>
      <c r="O36" s="260"/>
      <c r="P36" s="260"/>
      <c r="Q36" s="260"/>
    </row>
    <row r="37" spans="1:101" s="261" customFormat="1" x14ac:dyDescent="0.2">
      <c r="A37" s="260"/>
      <c r="B37" s="260"/>
      <c r="C37" s="260"/>
      <c r="D37" s="260"/>
      <c r="E37" s="260"/>
      <c r="F37" s="260"/>
      <c r="G37" s="260"/>
      <c r="H37" s="260"/>
      <c r="I37" s="260"/>
      <c r="J37" s="260"/>
      <c r="K37" s="260"/>
      <c r="L37" s="260"/>
      <c r="M37" s="260"/>
      <c r="N37" s="260"/>
      <c r="O37" s="260"/>
      <c r="P37" s="260"/>
      <c r="Q37" s="260"/>
    </row>
    <row r="38" spans="1:101" s="261" customFormat="1" x14ac:dyDescent="0.2">
      <c r="A38" s="260"/>
      <c r="B38" s="260"/>
      <c r="C38" s="260"/>
      <c r="D38" s="260"/>
      <c r="E38" s="260"/>
      <c r="F38" s="260"/>
      <c r="G38" s="260"/>
      <c r="H38" s="260"/>
      <c r="I38" s="260"/>
      <c r="J38" s="260"/>
      <c r="K38" s="260"/>
      <c r="L38" s="260"/>
      <c r="M38" s="260"/>
      <c r="N38" s="260"/>
      <c r="O38" s="260"/>
      <c r="P38" s="260"/>
      <c r="Q38" s="260"/>
    </row>
    <row r="39" spans="1:101" s="261" customFormat="1" x14ac:dyDescent="0.2">
      <c r="A39" s="260"/>
      <c r="B39" s="260"/>
      <c r="C39" s="260"/>
      <c r="D39" s="260"/>
      <c r="E39" s="260"/>
      <c r="F39" s="260"/>
      <c r="G39" s="260"/>
      <c r="H39" s="260"/>
      <c r="I39" s="260"/>
      <c r="J39" s="260"/>
      <c r="K39" s="260"/>
      <c r="L39" s="260"/>
      <c r="M39" s="260"/>
      <c r="N39" s="260"/>
      <c r="O39" s="260"/>
      <c r="P39" s="260"/>
      <c r="Q39" s="260"/>
    </row>
    <row r="40" spans="1:101" s="261" customFormat="1" x14ac:dyDescent="0.2">
      <c r="A40" s="260"/>
      <c r="B40" s="260"/>
      <c r="C40" s="260"/>
      <c r="D40" s="260"/>
      <c r="E40" s="260"/>
      <c r="F40" s="260"/>
      <c r="G40" s="260"/>
      <c r="H40" s="260"/>
      <c r="I40" s="260"/>
      <c r="J40" s="260"/>
      <c r="K40" s="260"/>
      <c r="L40" s="260"/>
      <c r="M40" s="260"/>
      <c r="N40" s="260"/>
      <c r="O40" s="260"/>
      <c r="P40" s="260"/>
      <c r="Q40" s="260"/>
    </row>
    <row r="41" spans="1:101" s="261" customFormat="1" x14ac:dyDescent="0.2">
      <c r="A41" s="260"/>
      <c r="B41" s="260"/>
      <c r="C41" s="260"/>
      <c r="D41" s="260"/>
      <c r="E41" s="260"/>
      <c r="F41" s="260"/>
      <c r="G41" s="260"/>
      <c r="H41" s="260"/>
      <c r="I41" s="260"/>
      <c r="J41" s="260"/>
      <c r="K41" s="260"/>
      <c r="L41" s="260"/>
      <c r="M41" s="260"/>
      <c r="N41" s="260"/>
      <c r="O41" s="260"/>
      <c r="P41" s="260"/>
      <c r="Q41" s="260"/>
    </row>
    <row r="42" spans="1:101" s="261" customFormat="1" x14ac:dyDescent="0.2">
      <c r="A42" s="260"/>
      <c r="B42" s="260"/>
      <c r="C42" s="260"/>
      <c r="D42" s="260"/>
      <c r="E42" s="260"/>
      <c r="F42" s="260"/>
      <c r="G42" s="260"/>
      <c r="H42" s="260"/>
      <c r="I42" s="260"/>
      <c r="J42" s="260"/>
      <c r="K42" s="260"/>
      <c r="L42" s="260"/>
      <c r="M42" s="260"/>
      <c r="N42" s="260"/>
      <c r="O42" s="260"/>
      <c r="P42" s="260"/>
      <c r="Q42" s="260"/>
    </row>
    <row r="43" spans="1:101" s="261" customFormat="1" x14ac:dyDescent="0.2">
      <c r="A43" s="260"/>
      <c r="B43" s="260"/>
      <c r="C43" s="260"/>
      <c r="D43" s="260"/>
      <c r="E43" s="260"/>
      <c r="F43" s="260"/>
      <c r="G43" s="260"/>
      <c r="H43" s="260"/>
      <c r="I43" s="260"/>
      <c r="J43" s="260"/>
      <c r="K43" s="260"/>
      <c r="L43" s="260"/>
      <c r="M43" s="260"/>
      <c r="N43" s="260"/>
      <c r="O43" s="260"/>
      <c r="P43" s="260"/>
      <c r="Q43" s="260"/>
    </row>
    <row r="44" spans="1:101" s="261" customFormat="1" x14ac:dyDescent="0.2">
      <c r="A44" s="260"/>
      <c r="B44" s="260"/>
      <c r="C44" s="260"/>
      <c r="D44" s="260"/>
      <c r="E44" s="260"/>
      <c r="F44" s="260"/>
      <c r="G44" s="260"/>
      <c r="H44" s="260"/>
      <c r="I44" s="260"/>
      <c r="J44" s="260"/>
      <c r="K44" s="260"/>
      <c r="L44" s="260"/>
      <c r="M44" s="260"/>
      <c r="N44" s="260"/>
      <c r="O44" s="260"/>
      <c r="P44" s="260"/>
      <c r="Q44" s="260"/>
    </row>
    <row r="45" spans="1:101" s="261" customFormat="1" x14ac:dyDescent="0.2">
      <c r="A45" s="260"/>
      <c r="B45" s="260"/>
      <c r="C45" s="260"/>
      <c r="D45" s="260"/>
      <c r="E45" s="260"/>
      <c r="F45" s="260"/>
      <c r="G45" s="260"/>
      <c r="H45" s="260"/>
      <c r="I45" s="260"/>
      <c r="J45" s="260"/>
      <c r="K45" s="260"/>
      <c r="L45" s="260"/>
      <c r="M45" s="260"/>
      <c r="N45" s="260"/>
      <c r="O45" s="260"/>
      <c r="P45" s="260"/>
      <c r="Q45" s="260"/>
    </row>
    <row r="46" spans="1:101" s="261" customFormat="1" x14ac:dyDescent="0.2">
      <c r="A46" s="260"/>
      <c r="B46" s="260"/>
      <c r="C46" s="260"/>
      <c r="D46" s="260"/>
      <c r="E46" s="260"/>
      <c r="F46" s="260"/>
      <c r="G46" s="260"/>
      <c r="H46" s="260"/>
      <c r="I46" s="260"/>
      <c r="J46" s="260"/>
      <c r="K46" s="260"/>
      <c r="L46" s="260"/>
      <c r="M46" s="260"/>
      <c r="N46" s="260"/>
      <c r="O46" s="260"/>
      <c r="P46" s="260"/>
      <c r="Q46" s="260"/>
    </row>
    <row r="47" spans="1:101" s="261" customFormat="1" x14ac:dyDescent="0.2">
      <c r="A47" s="260"/>
      <c r="B47" s="260"/>
      <c r="C47" s="260"/>
      <c r="D47" s="260"/>
      <c r="E47" s="260"/>
      <c r="F47" s="260"/>
      <c r="G47" s="260"/>
      <c r="H47" s="260"/>
      <c r="I47" s="260"/>
      <c r="J47" s="260"/>
      <c r="K47" s="260"/>
      <c r="L47" s="260"/>
      <c r="M47" s="260"/>
      <c r="N47" s="260"/>
      <c r="O47" s="260"/>
      <c r="P47" s="260"/>
      <c r="Q47" s="260"/>
    </row>
    <row r="48" spans="1:101" s="261" customFormat="1" x14ac:dyDescent="0.2">
      <c r="A48" s="260"/>
      <c r="B48" s="260"/>
      <c r="C48" s="260"/>
      <c r="D48" s="260"/>
      <c r="E48" s="260"/>
      <c r="F48" s="260"/>
      <c r="G48" s="260"/>
      <c r="H48" s="260"/>
      <c r="I48" s="260"/>
      <c r="J48" s="260"/>
      <c r="K48" s="260"/>
      <c r="L48" s="260"/>
      <c r="M48" s="260"/>
      <c r="N48" s="260"/>
      <c r="O48" s="260"/>
      <c r="P48" s="260"/>
      <c r="Q48" s="260"/>
    </row>
    <row r="49" spans="1:17" s="261" customFormat="1" x14ac:dyDescent="0.2">
      <c r="A49" s="260"/>
      <c r="B49" s="260"/>
      <c r="C49" s="260"/>
      <c r="D49" s="260"/>
      <c r="E49" s="260"/>
      <c r="F49" s="260"/>
      <c r="G49" s="260"/>
      <c r="H49" s="260"/>
      <c r="I49" s="260"/>
      <c r="J49" s="260"/>
      <c r="K49" s="260"/>
      <c r="L49" s="260"/>
      <c r="M49" s="260"/>
      <c r="N49" s="260"/>
      <c r="O49" s="260"/>
      <c r="P49" s="260"/>
      <c r="Q49" s="260"/>
    </row>
    <row r="50" spans="1:17" s="261" customFormat="1" x14ac:dyDescent="0.2">
      <c r="A50" s="260"/>
      <c r="B50" s="260"/>
      <c r="C50" s="260"/>
      <c r="D50" s="260"/>
      <c r="E50" s="260"/>
      <c r="F50" s="260"/>
      <c r="G50" s="260"/>
      <c r="H50" s="260"/>
      <c r="I50" s="260"/>
      <c r="J50" s="260"/>
      <c r="K50" s="260"/>
      <c r="L50" s="260"/>
      <c r="M50" s="260"/>
      <c r="N50" s="260"/>
      <c r="O50" s="260"/>
      <c r="P50" s="260"/>
      <c r="Q50" s="260"/>
    </row>
    <row r="51" spans="1:17" s="261" customFormat="1" x14ac:dyDescent="0.2">
      <c r="A51" s="260"/>
      <c r="B51" s="260"/>
      <c r="C51" s="260"/>
      <c r="D51" s="260"/>
      <c r="E51" s="260"/>
      <c r="F51" s="260"/>
      <c r="G51" s="260"/>
      <c r="H51" s="260"/>
      <c r="I51" s="260"/>
      <c r="J51" s="260"/>
      <c r="K51" s="260"/>
      <c r="L51" s="260"/>
      <c r="M51" s="260"/>
      <c r="N51" s="260"/>
      <c r="O51" s="260"/>
      <c r="P51" s="260"/>
      <c r="Q51" s="260"/>
    </row>
    <row r="52" spans="1:17" s="261" customFormat="1" x14ac:dyDescent="0.2">
      <c r="A52" s="260"/>
      <c r="B52" s="260"/>
      <c r="C52" s="260"/>
      <c r="D52" s="260"/>
      <c r="E52" s="260"/>
      <c r="F52" s="260"/>
      <c r="G52" s="260"/>
      <c r="H52" s="260"/>
      <c r="I52" s="260"/>
      <c r="J52" s="260"/>
      <c r="K52" s="260"/>
      <c r="L52" s="260"/>
      <c r="M52" s="260"/>
      <c r="N52" s="260"/>
      <c r="O52" s="260"/>
      <c r="P52" s="260"/>
      <c r="Q52" s="260"/>
    </row>
    <row r="53" spans="1:17" s="261" customFormat="1" x14ac:dyDescent="0.2">
      <c r="A53" s="260"/>
      <c r="B53" s="260"/>
      <c r="C53" s="260"/>
      <c r="D53" s="260"/>
      <c r="E53" s="260"/>
      <c r="F53" s="260"/>
      <c r="G53" s="260"/>
      <c r="H53" s="260"/>
      <c r="I53" s="260"/>
      <c r="J53" s="260"/>
      <c r="K53" s="260"/>
      <c r="L53" s="260"/>
      <c r="M53" s="260"/>
      <c r="N53" s="260"/>
      <c r="O53" s="260"/>
      <c r="P53" s="260"/>
      <c r="Q53" s="260"/>
    </row>
    <row r="54" spans="1:17" s="261" customFormat="1" x14ac:dyDescent="0.2">
      <c r="A54" s="260"/>
      <c r="B54" s="260"/>
      <c r="C54" s="260"/>
      <c r="D54" s="260"/>
      <c r="E54" s="260"/>
      <c r="F54" s="260"/>
      <c r="G54" s="260"/>
      <c r="H54" s="260"/>
      <c r="I54" s="260"/>
      <c r="J54" s="260"/>
      <c r="K54" s="260"/>
      <c r="L54" s="260"/>
      <c r="M54" s="260"/>
      <c r="N54" s="260"/>
      <c r="O54" s="260"/>
      <c r="P54" s="260"/>
      <c r="Q54" s="260"/>
    </row>
    <row r="55" spans="1:17" s="261" customFormat="1" x14ac:dyDescent="0.2">
      <c r="A55" s="260"/>
      <c r="B55" s="260"/>
      <c r="C55" s="260"/>
      <c r="D55" s="260"/>
      <c r="E55" s="260"/>
      <c r="F55" s="260"/>
      <c r="G55" s="260"/>
      <c r="H55" s="260"/>
      <c r="I55" s="260"/>
      <c r="J55" s="260"/>
      <c r="K55" s="260"/>
      <c r="L55" s="260"/>
      <c r="M55" s="260"/>
      <c r="N55" s="260"/>
      <c r="O55" s="260"/>
      <c r="P55" s="260"/>
      <c r="Q55" s="260"/>
    </row>
    <row r="56" spans="1:17" s="261" customFormat="1" x14ac:dyDescent="0.2">
      <c r="A56" s="260"/>
      <c r="B56" s="260"/>
      <c r="C56" s="260"/>
      <c r="D56" s="260"/>
      <c r="E56" s="260"/>
      <c r="F56" s="260"/>
      <c r="G56" s="260"/>
      <c r="H56" s="260"/>
      <c r="I56" s="260"/>
      <c r="J56" s="260"/>
      <c r="K56" s="260"/>
      <c r="L56" s="260"/>
      <c r="M56" s="260"/>
      <c r="N56" s="260"/>
      <c r="O56" s="260"/>
      <c r="P56" s="260"/>
      <c r="Q56" s="260"/>
    </row>
    <row r="57" spans="1:17" s="261" customFormat="1" x14ac:dyDescent="0.2">
      <c r="A57" s="260"/>
      <c r="B57" s="260"/>
      <c r="C57" s="260"/>
      <c r="D57" s="260"/>
      <c r="E57" s="260"/>
      <c r="F57" s="260"/>
      <c r="G57" s="260"/>
      <c r="H57" s="260"/>
      <c r="I57" s="260"/>
      <c r="J57" s="260"/>
      <c r="K57" s="260"/>
      <c r="L57" s="260"/>
      <c r="M57" s="260"/>
      <c r="N57" s="260"/>
      <c r="O57" s="260"/>
      <c r="P57" s="260"/>
      <c r="Q57" s="260"/>
    </row>
    <row r="58" spans="1:17" s="261" customFormat="1" x14ac:dyDescent="0.2">
      <c r="A58" s="260"/>
      <c r="B58" s="260"/>
      <c r="C58" s="260"/>
      <c r="D58" s="260"/>
      <c r="E58" s="260"/>
      <c r="F58" s="260"/>
      <c r="G58" s="260"/>
      <c r="H58" s="260"/>
      <c r="I58" s="260"/>
      <c r="J58" s="260"/>
      <c r="K58" s="260"/>
      <c r="L58" s="260"/>
      <c r="M58" s="260"/>
      <c r="N58" s="260"/>
      <c r="O58" s="260"/>
      <c r="P58" s="260"/>
      <c r="Q58" s="260"/>
    </row>
    <row r="59" spans="1:17" x14ac:dyDescent="0.2">
      <c r="A59" s="260"/>
    </row>
  </sheetData>
  <sheetProtection algorithmName="SHA-512" hashValue="G1X6wjYVOpRgLzAb1m039+PUdZuPIm4VJ3ZyA1b6gXaIW/nVdeDBKlmcKjvZnrX8WaD724dnihHnkAk4qks8Ag==" saltValue="RrvLYEnLnzBEStMoKI2Gxg==" spinCount="100000" sheet="1" objects="1" scenarios="1" selectLockedCells="1"/>
  <mergeCells count="35">
    <mergeCell ref="K21:L21"/>
    <mergeCell ref="C11:E11"/>
    <mergeCell ref="Q11:Q14"/>
    <mergeCell ref="B11:B14"/>
    <mergeCell ref="C12:C14"/>
    <mergeCell ref="F11:F14"/>
    <mergeCell ref="L12:L13"/>
    <mergeCell ref="G15:H15"/>
    <mergeCell ref="N17:Q17"/>
    <mergeCell ref="A1:Q1"/>
    <mergeCell ref="A2:Q2"/>
    <mergeCell ref="A3:Q3"/>
    <mergeCell ref="A8:Q8"/>
    <mergeCell ref="A9:Q9"/>
    <mergeCell ref="A10:Q10"/>
    <mergeCell ref="A11:A14"/>
    <mergeCell ref="I12:I14"/>
    <mergeCell ref="K12:K13"/>
    <mergeCell ref="M12:M13"/>
    <mergeCell ref="J12:J13"/>
    <mergeCell ref="E12:E13"/>
    <mergeCell ref="D12:D13"/>
    <mergeCell ref="N12:N14"/>
    <mergeCell ref="G11:N11"/>
    <mergeCell ref="O11:O14"/>
    <mergeCell ref="P11:P13"/>
    <mergeCell ref="G12:H12"/>
    <mergeCell ref="A25:Q25"/>
    <mergeCell ref="A27:Q27"/>
    <mergeCell ref="A26:Q26"/>
    <mergeCell ref="A33:B33"/>
    <mergeCell ref="A28:Q28"/>
    <mergeCell ref="A29:Q29"/>
    <mergeCell ref="A30:Q30"/>
    <mergeCell ref="A31:P31"/>
  </mergeCells>
  <printOptions horizontalCentered="1"/>
  <pageMargins left="0.15748031496062992" right="0.15748031496062992" top="0.6692913385826772" bottom="0.19685039370078741" header="0.19685039370078741" footer="7.874015748031496E-2"/>
  <pageSetup paperSize="9" scale="56" orientation="landscape" r:id="rId1"/>
  <headerFooter>
    <oddHeader>&amp;C&amp;G&amp;R&amp;8&amp;P</oddHeader>
    <oddFooter>&amp;L&amp;8&amp;G
&amp;"Arial,Negrito"&amp;K04+000   SGEC/COC/SECOFC</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tabColor indexed="50"/>
  </sheetPr>
  <dimension ref="A1:G3606"/>
  <sheetViews>
    <sheetView topLeftCell="A118" workbookViewId="0">
      <selection activeCell="D125" sqref="D125"/>
    </sheetView>
  </sheetViews>
  <sheetFormatPr defaultColWidth="26.7109375" defaultRowHeight="12" x14ac:dyDescent="0.2"/>
  <cols>
    <col min="1" max="1" width="25.140625" style="3" customWidth="1"/>
    <col min="2" max="2" width="8.7109375" style="1" customWidth="1"/>
    <col min="3" max="3" width="10" style="3" customWidth="1"/>
    <col min="4" max="4" width="12.7109375" style="3" customWidth="1"/>
    <col min="5" max="5" width="37.42578125" style="3" customWidth="1"/>
    <col min="6" max="6" width="1.5703125" style="3" customWidth="1"/>
    <col min="7" max="16384" width="26.7109375" style="3"/>
  </cols>
  <sheetData>
    <row r="1" spans="1:7" ht="15.75" x14ac:dyDescent="0.25">
      <c r="A1" s="628" t="s">
        <v>119</v>
      </c>
      <c r="B1" s="629"/>
      <c r="C1" s="629"/>
      <c r="D1" s="629"/>
      <c r="E1" s="630"/>
    </row>
    <row r="2" spans="1:7" ht="12.75" x14ac:dyDescent="0.2">
      <c r="A2" s="122" t="s">
        <v>15</v>
      </c>
      <c r="B2" s="631"/>
      <c r="C2" s="632"/>
      <c r="D2" s="632"/>
      <c r="E2" s="633"/>
    </row>
    <row r="3" spans="1:7" ht="12.75" x14ac:dyDescent="0.2">
      <c r="A3" s="123" t="s">
        <v>16</v>
      </c>
      <c r="B3" s="634"/>
      <c r="C3" s="635"/>
      <c r="D3" s="635"/>
      <c r="E3" s="636"/>
    </row>
    <row r="4" spans="1:7" x14ac:dyDescent="0.2">
      <c r="A4" s="123" t="s">
        <v>17</v>
      </c>
      <c r="B4" s="637" t="e">
        <f>#REF!</f>
        <v>#REF!</v>
      </c>
      <c r="C4" s="638"/>
      <c r="D4" s="638"/>
      <c r="E4" s="639"/>
    </row>
    <row r="5" spans="1:7" ht="12.75" x14ac:dyDescent="0.2">
      <c r="A5" s="124" t="s">
        <v>109</v>
      </c>
      <c r="B5" s="623"/>
      <c r="C5" s="624"/>
      <c r="D5" s="624"/>
      <c r="E5" s="625"/>
    </row>
    <row r="6" spans="1:7" x14ac:dyDescent="0.2">
      <c r="A6" s="6"/>
      <c r="B6" s="125"/>
      <c r="C6" s="126"/>
      <c r="D6" s="127"/>
      <c r="E6" s="127"/>
    </row>
    <row r="7" spans="1:7" x14ac:dyDescent="0.2">
      <c r="A7" s="128" t="s">
        <v>110</v>
      </c>
      <c r="B7" s="145"/>
      <c r="C7" s="145"/>
      <c r="D7" s="146"/>
      <c r="E7" s="129"/>
    </row>
    <row r="8" spans="1:7" ht="12.75" x14ac:dyDescent="0.2">
      <c r="A8" s="626" t="str">
        <f>'item 2 - he 100%'!A8:D8</f>
        <v>Tecnicos de Eleição</v>
      </c>
      <c r="B8" s="627"/>
      <c r="C8" s="627"/>
      <c r="D8" s="627"/>
      <c r="E8" s="117"/>
    </row>
    <row r="9" spans="1:7" x14ac:dyDescent="0.2">
      <c r="A9" s="4"/>
      <c r="B9" s="20"/>
      <c r="C9" s="20"/>
      <c r="D9" s="20"/>
      <c r="E9" s="20"/>
      <c r="F9" s="20"/>
      <c r="G9" s="5"/>
    </row>
    <row r="10" spans="1:7" x14ac:dyDescent="0.2">
      <c r="A10" s="43" t="s">
        <v>45</v>
      </c>
      <c r="B10" s="44">
        <f>'item 2 - he 100%'!B10</f>
        <v>200</v>
      </c>
      <c r="C10" s="45" t="s">
        <v>44</v>
      </c>
      <c r="D10" s="46"/>
      <c r="E10" s="46"/>
      <c r="F10" s="20"/>
      <c r="G10" s="5"/>
    </row>
    <row r="11" spans="1:7" x14ac:dyDescent="0.2">
      <c r="A11" s="47"/>
      <c r="B11" s="46"/>
      <c r="C11" s="46"/>
      <c r="D11" s="46"/>
      <c r="E11" s="46"/>
      <c r="F11" s="5"/>
      <c r="G11" s="5"/>
    </row>
    <row r="12" spans="1:7" ht="13.5" thickBot="1" x14ac:dyDescent="0.25">
      <c r="A12" s="148" t="s">
        <v>47</v>
      </c>
      <c r="B12" s="46"/>
      <c r="C12" s="46"/>
      <c r="D12" s="46"/>
      <c r="E12" s="46"/>
      <c r="F12" s="5"/>
      <c r="G12" s="5"/>
    </row>
    <row r="13" spans="1:7" ht="12.75" thickBot="1" x14ac:dyDescent="0.25">
      <c r="A13" s="49"/>
      <c r="B13" s="50"/>
      <c r="C13" s="51"/>
      <c r="D13" s="48"/>
      <c r="E13" s="52" t="s">
        <v>38</v>
      </c>
      <c r="F13" s="5"/>
      <c r="G13" s="5"/>
    </row>
    <row r="14" spans="1:7" ht="12.75" thickBot="1" x14ac:dyDescent="0.25">
      <c r="A14" s="53" t="s">
        <v>18</v>
      </c>
      <c r="B14" s="54" t="s">
        <v>20</v>
      </c>
      <c r="C14" s="55" t="s">
        <v>19</v>
      </c>
      <c r="D14" s="149" t="s">
        <v>0</v>
      </c>
      <c r="E14" s="56" t="s">
        <v>14</v>
      </c>
      <c r="F14" s="5"/>
      <c r="G14" s="5"/>
    </row>
    <row r="15" spans="1:7" ht="12.75" thickTop="1" x14ac:dyDescent="0.2">
      <c r="A15" s="57" t="s">
        <v>134</v>
      </c>
      <c r="B15" s="58"/>
      <c r="C15" s="21" t="e">
        <f>D15/$D$17</f>
        <v>#REF!</v>
      </c>
      <c r="D15" s="59" t="e">
        <f>(#REF!/B10)*1.5</f>
        <v>#REF!</v>
      </c>
      <c r="E15" s="60" t="s">
        <v>120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13" t="s">
        <v>123</v>
      </c>
    </row>
    <row r="26" spans="1:5" ht="45" x14ac:dyDescent="0.2">
      <c r="A26" s="74" t="s">
        <v>3</v>
      </c>
      <c r="B26" s="72" t="e">
        <f>#REF!</f>
        <v>#REF!</v>
      </c>
      <c r="C26" s="22" t="e">
        <f t="shared" si="0"/>
        <v>#REF!</v>
      </c>
      <c r="D26" s="35" t="e">
        <f>D17*B26/100</f>
        <v>#REF!</v>
      </c>
      <c r="E26" s="13" t="s">
        <v>122</v>
      </c>
    </row>
    <row r="27" spans="1:5" ht="45" x14ac:dyDescent="0.2">
      <c r="A27" s="74" t="s">
        <v>4</v>
      </c>
      <c r="B27" s="72" t="e">
        <f>#REF!</f>
        <v>#REF!</v>
      </c>
      <c r="C27" s="22" t="e">
        <f t="shared" si="0"/>
        <v>#REF!</v>
      </c>
      <c r="D27" s="35" t="e">
        <f>D17*B27/100</f>
        <v>#REF!</v>
      </c>
      <c r="E27" s="13" t="s">
        <v>124</v>
      </c>
    </row>
    <row r="28" spans="1:5" ht="67.5" x14ac:dyDescent="0.2">
      <c r="A28" s="74" t="s">
        <v>5</v>
      </c>
      <c r="B28" s="72" t="e">
        <f>#REF!</f>
        <v>#REF!</v>
      </c>
      <c r="C28" s="22" t="e">
        <f t="shared" si="0"/>
        <v>#REF!</v>
      </c>
      <c r="D28" s="35" t="e">
        <f>D17*B28/100</f>
        <v>#REF!</v>
      </c>
      <c r="E28" s="13" t="s">
        <v>125</v>
      </c>
    </row>
    <row r="29" spans="1:5" ht="45" x14ac:dyDescent="0.2">
      <c r="A29" s="74" t="s">
        <v>7</v>
      </c>
      <c r="B29" s="72" t="e">
        <f>#REF!</f>
        <v>#REF!</v>
      </c>
      <c r="C29" s="22" t="e">
        <f t="shared" si="0"/>
        <v>#REF!</v>
      </c>
      <c r="D29" s="35" t="e">
        <f>D17*B29/100</f>
        <v>#REF!</v>
      </c>
      <c r="E29" s="13" t="s">
        <v>117</v>
      </c>
    </row>
    <row r="30" spans="1:5" ht="90" x14ac:dyDescent="0.2">
      <c r="A30" s="74" t="s">
        <v>39</v>
      </c>
      <c r="B30" s="72" t="e">
        <f>#REF!</f>
        <v>#REF!</v>
      </c>
      <c r="C30" s="22" t="e">
        <f t="shared" si="0"/>
        <v>#REF!</v>
      </c>
      <c r="D30" s="35" t="e">
        <f>D17*B30/100</f>
        <v>#REF!</v>
      </c>
      <c r="E30" s="73" t="s">
        <v>126</v>
      </c>
    </row>
    <row r="31" spans="1:5" ht="33.75"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75" thickBot="1" x14ac:dyDescent="0.25">
      <c r="A35" s="151" t="s">
        <v>51</v>
      </c>
      <c r="B35" s="66"/>
      <c r="C35" s="24"/>
      <c r="D35" s="39"/>
      <c r="E35" s="67"/>
      <c r="G35" s="8"/>
    </row>
    <row r="36" spans="1:7" x14ac:dyDescent="0.2">
      <c r="A36" s="85"/>
      <c r="B36" s="66"/>
      <c r="C36" s="24"/>
      <c r="D36" s="39"/>
      <c r="E36" s="52" t="s">
        <v>38</v>
      </c>
      <c r="G36" s="8"/>
    </row>
    <row r="37" spans="1:7" x14ac:dyDescent="0.2">
      <c r="A37" s="155" t="s">
        <v>52</v>
      </c>
      <c r="B37" s="156" t="s">
        <v>20</v>
      </c>
      <c r="C37" s="21" t="s">
        <v>19</v>
      </c>
      <c r="D37" s="157" t="s">
        <v>0</v>
      </c>
      <c r="E37" s="158" t="s">
        <v>14</v>
      </c>
      <c r="G37" s="8"/>
    </row>
    <row r="38" spans="1:7" ht="56.25" x14ac:dyDescent="0.2">
      <c r="A38" s="159" t="s">
        <v>54</v>
      </c>
      <c r="B38" s="72" t="e">
        <f>#REF!</f>
        <v>#REF!</v>
      </c>
      <c r="C38" s="42" t="e">
        <f>D38/$D$17</f>
        <v>#REF!</v>
      </c>
      <c r="D38" s="131" t="e">
        <f>$D$17*B38/100</f>
        <v>#REF!</v>
      </c>
      <c r="E38" s="13" t="s">
        <v>104</v>
      </c>
    </row>
    <row r="39" spans="1:7" ht="56.25" x14ac:dyDescent="0.2">
      <c r="A39" s="159" t="s">
        <v>55</v>
      </c>
      <c r="B39" s="72" t="e">
        <f>#REF!</f>
        <v>#REF!</v>
      </c>
      <c r="C39" s="42" t="e">
        <f>D39/$D$17</f>
        <v>#REF!</v>
      </c>
      <c r="D39" s="131" t="e">
        <f>$D$17*B39/100</f>
        <v>#REF!</v>
      </c>
      <c r="E39" s="13" t="s">
        <v>32</v>
      </c>
    </row>
    <row r="40" spans="1:7"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75"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75" thickBot="1" x14ac:dyDescent="0.25">
      <c r="A46" s="164" t="s">
        <v>63</v>
      </c>
      <c r="B46" s="165" t="s">
        <v>20</v>
      </c>
      <c r="C46" s="166" t="s">
        <v>19</v>
      </c>
      <c r="D46" s="167" t="s">
        <v>0</v>
      </c>
      <c r="E46" s="111" t="s">
        <v>14</v>
      </c>
    </row>
    <row r="47" spans="1:7" ht="45.75" thickTop="1" x14ac:dyDescent="0.2">
      <c r="A47" s="168" t="s">
        <v>59</v>
      </c>
      <c r="B47" s="72" t="e">
        <f>#REF!</f>
        <v>#REF!</v>
      </c>
      <c r="C47" s="42" t="e">
        <f>D47/$D$17</f>
        <v>#REF!</v>
      </c>
      <c r="D47" s="131" t="e">
        <f>D17*B47/100</f>
        <v>#REF!</v>
      </c>
      <c r="E47" s="115" t="s">
        <v>112</v>
      </c>
    </row>
    <row r="48" spans="1:7" ht="22.5" thickBot="1" x14ac:dyDescent="0.25">
      <c r="A48" s="161" t="s">
        <v>64</v>
      </c>
      <c r="B48" s="72" t="e">
        <f>B47%*B33</f>
        <v>#REF!</v>
      </c>
      <c r="C48" s="42" t="e">
        <f>D48/$D$17</f>
        <v>#REF!</v>
      </c>
      <c r="D48" s="131" t="e">
        <f>D47*B33/100</f>
        <v>#REF!</v>
      </c>
      <c r="E48" s="115"/>
    </row>
    <row r="49" spans="1:5" ht="12.75"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75" thickBot="1" x14ac:dyDescent="0.25">
      <c r="A53" s="170" t="s">
        <v>65</v>
      </c>
      <c r="B53" s="165" t="s">
        <v>20</v>
      </c>
      <c r="C53" s="171" t="s">
        <v>19</v>
      </c>
      <c r="D53" s="167" t="s">
        <v>0</v>
      </c>
      <c r="E53" s="111" t="s">
        <v>14</v>
      </c>
    </row>
    <row r="54" spans="1:5" ht="90.75" thickTop="1" x14ac:dyDescent="0.2">
      <c r="A54" s="159" t="s">
        <v>67</v>
      </c>
      <c r="B54" s="72" t="e">
        <f>#REF!</f>
        <v>#REF!</v>
      </c>
      <c r="C54" s="42" t="e">
        <f t="shared" ref="C54:C60" si="1">D54/$D$17</f>
        <v>#REF!</v>
      </c>
      <c r="D54" s="131" t="e">
        <f>$D$17*B54/100</f>
        <v>#REF!</v>
      </c>
      <c r="E54" s="13" t="s">
        <v>105</v>
      </c>
    </row>
    <row r="55" spans="1:5" ht="21.75" x14ac:dyDescent="0.2">
      <c r="A55" s="161" t="s">
        <v>114</v>
      </c>
      <c r="B55" s="72" t="e">
        <f>B54%*$B$31</f>
        <v>#REF!</v>
      </c>
      <c r="C55" s="42" t="e">
        <f t="shared" si="1"/>
        <v>#REF!</v>
      </c>
      <c r="D55" s="131" t="e">
        <f>$D$17*B55/100</f>
        <v>#REF!</v>
      </c>
      <c r="E55" s="147" t="s">
        <v>116</v>
      </c>
    </row>
    <row r="56" spans="1:5" ht="21.75" x14ac:dyDescent="0.2">
      <c r="A56" s="161" t="s">
        <v>68</v>
      </c>
      <c r="B56" s="72" t="e">
        <f>B54*8%*50%</f>
        <v>#REF!</v>
      </c>
      <c r="C56" s="42" t="e">
        <f t="shared" si="1"/>
        <v>#REF!</v>
      </c>
      <c r="D56" s="131" t="e">
        <f>D54*8%*50%</f>
        <v>#REF!</v>
      </c>
      <c r="E56" s="130" t="s">
        <v>111</v>
      </c>
    </row>
    <row r="57" spans="1:5" ht="90" x14ac:dyDescent="0.2">
      <c r="A57" s="159" t="s">
        <v>69</v>
      </c>
      <c r="B57" s="72" t="e">
        <f>#REF!</f>
        <v>#REF!</v>
      </c>
      <c r="C57" s="42" t="e">
        <f t="shared" si="1"/>
        <v>#REF!</v>
      </c>
      <c r="D57" s="131" t="e">
        <f>$D$17*B57/100</f>
        <v>#REF!</v>
      </c>
      <c r="E57" s="13" t="s">
        <v>107</v>
      </c>
    </row>
    <row r="58" spans="1:5" ht="21.75" x14ac:dyDescent="0.2">
      <c r="A58" s="161" t="s">
        <v>70</v>
      </c>
      <c r="B58" s="72" t="e">
        <f>B57%*B33</f>
        <v>#REF!</v>
      </c>
      <c r="C58" s="42" t="e">
        <f t="shared" si="1"/>
        <v>#REF!</v>
      </c>
      <c r="D58" s="131" t="e">
        <f>$D$17*B58/100</f>
        <v>#REF!</v>
      </c>
      <c r="E58" s="116"/>
    </row>
    <row r="59" spans="1:5" ht="21.75" x14ac:dyDescent="0.2">
      <c r="A59" s="161" t="s">
        <v>71</v>
      </c>
      <c r="B59" s="72" t="e">
        <f>B57*8%*50%</f>
        <v>#REF!</v>
      </c>
      <c r="C59" s="42" t="e">
        <f t="shared" si="1"/>
        <v>#REF!</v>
      </c>
      <c r="D59" s="131" t="e">
        <f>D57*8%*50%</f>
        <v>#REF!</v>
      </c>
      <c r="E59" s="130" t="s">
        <v>115</v>
      </c>
    </row>
    <row r="60" spans="1:5" ht="113.25" thickBot="1" x14ac:dyDescent="0.25">
      <c r="A60" s="172" t="s">
        <v>108</v>
      </c>
      <c r="B60" s="72" t="e">
        <f>#REF!</f>
        <v>#REF!</v>
      </c>
      <c r="C60" s="42" t="e">
        <f t="shared" si="1"/>
        <v>#REF!</v>
      </c>
      <c r="D60" s="131" t="e">
        <f>$D$17*B60/100</f>
        <v>#REF!</v>
      </c>
      <c r="E60" s="1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1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14"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A122" s="85"/>
      <c r="B122" s="80"/>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9"/>
      <c r="D124" s="10"/>
      <c r="E124" s="7"/>
    </row>
    <row r="125" spans="1:5" ht="12" customHeight="1" thickBot="1" x14ac:dyDescent="0.25">
      <c r="A125" s="108" t="s">
        <v>11</v>
      </c>
      <c r="B125" s="109"/>
      <c r="C125" s="110"/>
      <c r="D125" s="28" t="e">
        <f>D123*1.6</f>
        <v>#REF!</v>
      </c>
      <c r="E125" s="79" t="s">
        <v>27</v>
      </c>
    </row>
    <row r="126" spans="1:5" ht="12" customHeight="1" x14ac:dyDescent="0.25">
      <c r="A126" s="18"/>
      <c r="B126" s="2"/>
      <c r="C126" s="11"/>
      <c r="D126" s="19"/>
      <c r="E126" s="16"/>
    </row>
    <row r="127" spans="1:5" ht="12" customHeight="1" x14ac:dyDescent="0.2">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tabColor indexed="50"/>
  </sheetPr>
  <dimension ref="A1:G3606"/>
  <sheetViews>
    <sheetView topLeftCell="A115" workbookViewId="0">
      <selection activeCell="D125" sqref="D125"/>
    </sheetView>
  </sheetViews>
  <sheetFormatPr defaultColWidth="26.7109375" defaultRowHeight="12" x14ac:dyDescent="0.2"/>
  <cols>
    <col min="1" max="1" width="25.140625" style="85" customWidth="1"/>
    <col min="2" max="2" width="8.7109375" style="80" customWidth="1"/>
    <col min="3" max="3" width="10" style="85" customWidth="1"/>
    <col min="4" max="4" width="12.7109375" style="85" customWidth="1"/>
    <col min="5" max="5" width="37.42578125" style="85" customWidth="1"/>
    <col min="6" max="6" width="1.5703125" style="85" customWidth="1"/>
    <col min="7" max="16384" width="26.7109375" style="85"/>
  </cols>
  <sheetData>
    <row r="1" spans="1:7" ht="15.75" x14ac:dyDescent="0.25">
      <c r="A1" s="645" t="s">
        <v>136</v>
      </c>
      <c r="B1" s="646"/>
      <c r="C1" s="646"/>
      <c r="D1" s="646"/>
      <c r="E1" s="647"/>
    </row>
    <row r="2" spans="1:7" ht="12.75" x14ac:dyDescent="0.2">
      <c r="A2" s="218" t="s">
        <v>15</v>
      </c>
      <c r="B2" s="648"/>
      <c r="C2" s="649"/>
      <c r="D2" s="649"/>
      <c r="E2" s="650"/>
    </row>
    <row r="3" spans="1:7" ht="12.75" x14ac:dyDescent="0.2">
      <c r="A3" s="219" t="s">
        <v>16</v>
      </c>
      <c r="B3" s="651"/>
      <c r="C3" s="652"/>
      <c r="D3" s="652"/>
      <c r="E3" s="653"/>
    </row>
    <row r="4" spans="1:7" x14ac:dyDescent="0.2">
      <c r="A4" s="219" t="s">
        <v>17</v>
      </c>
      <c r="B4" s="654" t="e">
        <f>#REF!</f>
        <v>#REF!</v>
      </c>
      <c r="C4" s="655"/>
      <c r="D4" s="655"/>
      <c r="E4" s="656"/>
    </row>
    <row r="5" spans="1:7" ht="12.75" x14ac:dyDescent="0.2">
      <c r="A5" s="220" t="s">
        <v>109</v>
      </c>
      <c r="B5" s="640"/>
      <c r="C5" s="641"/>
      <c r="D5" s="641"/>
      <c r="E5" s="642"/>
    </row>
    <row r="6" spans="1:7" x14ac:dyDescent="0.2">
      <c r="A6" s="49"/>
      <c r="B6" s="221"/>
      <c r="C6" s="222"/>
      <c r="D6" s="223"/>
      <c r="E6" s="223"/>
    </row>
    <row r="7" spans="1:7" x14ac:dyDescent="0.2">
      <c r="A7" s="224" t="s">
        <v>110</v>
      </c>
      <c r="B7" s="225"/>
      <c r="C7" s="225"/>
      <c r="D7" s="226"/>
      <c r="E7" s="227"/>
    </row>
    <row r="8" spans="1:7" ht="12.75" x14ac:dyDescent="0.2">
      <c r="A8" s="643" t="s">
        <v>131</v>
      </c>
      <c r="B8" s="644"/>
      <c r="C8" s="644"/>
      <c r="D8" s="644"/>
      <c r="E8" s="228"/>
    </row>
    <row r="9" spans="1:7" x14ac:dyDescent="0.2">
      <c r="A9" s="47"/>
      <c r="B9" s="46"/>
      <c r="C9" s="46"/>
      <c r="D9" s="46"/>
      <c r="E9" s="46"/>
      <c r="F9" s="46"/>
      <c r="G9" s="48"/>
    </row>
    <row r="10" spans="1:7" x14ac:dyDescent="0.2">
      <c r="A10" s="43" t="s">
        <v>45</v>
      </c>
      <c r="B10" s="44">
        <v>200</v>
      </c>
      <c r="C10" s="45" t="s">
        <v>44</v>
      </c>
      <c r="D10" s="46"/>
      <c r="E10" s="46"/>
      <c r="F10" s="46"/>
      <c r="G10" s="48"/>
    </row>
    <row r="11" spans="1:7" x14ac:dyDescent="0.2">
      <c r="A11" s="47"/>
      <c r="B11" s="46"/>
      <c r="C11" s="46"/>
      <c r="D11" s="46"/>
      <c r="E11" s="46"/>
      <c r="F11" s="48"/>
      <c r="G11" s="48"/>
    </row>
    <row r="12" spans="1:7" ht="13.5" thickBot="1" x14ac:dyDescent="0.25">
      <c r="A12" s="148" t="s">
        <v>47</v>
      </c>
      <c r="B12" s="46"/>
      <c r="C12" s="46"/>
      <c r="D12" s="46"/>
      <c r="E12" s="46"/>
      <c r="F12" s="48"/>
      <c r="G12" s="48"/>
    </row>
    <row r="13" spans="1:7" ht="12.75" thickBot="1" x14ac:dyDescent="0.25">
      <c r="A13" s="49"/>
      <c r="B13" s="50"/>
      <c r="C13" s="51"/>
      <c r="D13" s="48"/>
      <c r="E13" s="52" t="s">
        <v>38</v>
      </c>
      <c r="F13" s="48"/>
      <c r="G13" s="48"/>
    </row>
    <row r="14" spans="1:7" ht="12.75" thickBot="1" x14ac:dyDescent="0.25">
      <c r="A14" s="53" t="s">
        <v>18</v>
      </c>
      <c r="B14" s="54" t="s">
        <v>20</v>
      </c>
      <c r="C14" s="55" t="s">
        <v>19</v>
      </c>
      <c r="D14" s="149" t="s">
        <v>0</v>
      </c>
      <c r="E14" s="56" t="s">
        <v>14</v>
      </c>
      <c r="F14" s="48"/>
      <c r="G14" s="48"/>
    </row>
    <row r="15" spans="1:7" ht="12.75" thickTop="1" x14ac:dyDescent="0.2">
      <c r="A15" s="57" t="s">
        <v>43</v>
      </c>
      <c r="B15" s="58"/>
      <c r="C15" s="21" t="e">
        <f>D15/$D$17</f>
        <v>#REF!</v>
      </c>
      <c r="D15" s="59" t="e">
        <f>(#REF!/B10)*2</f>
        <v>#REF!</v>
      </c>
      <c r="E15" s="60" t="s">
        <v>130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73" t="s">
        <v>123</v>
      </c>
    </row>
    <row r="26" spans="1:5" ht="45" x14ac:dyDescent="0.2">
      <c r="A26" s="74" t="s">
        <v>3</v>
      </c>
      <c r="B26" s="72" t="e">
        <f>#REF!</f>
        <v>#REF!</v>
      </c>
      <c r="C26" s="22" t="e">
        <f t="shared" si="0"/>
        <v>#REF!</v>
      </c>
      <c r="D26" s="35" t="e">
        <f>D17*B26/100</f>
        <v>#REF!</v>
      </c>
      <c r="E26" s="73" t="s">
        <v>122</v>
      </c>
    </row>
    <row r="27" spans="1:5" ht="45" x14ac:dyDescent="0.2">
      <c r="A27" s="74" t="s">
        <v>4</v>
      </c>
      <c r="B27" s="72" t="e">
        <f>#REF!</f>
        <v>#REF!</v>
      </c>
      <c r="C27" s="22" t="e">
        <f t="shared" si="0"/>
        <v>#REF!</v>
      </c>
      <c r="D27" s="35" t="e">
        <f>D17*B27/100</f>
        <v>#REF!</v>
      </c>
      <c r="E27" s="73" t="s">
        <v>124</v>
      </c>
    </row>
    <row r="28" spans="1:5" ht="67.5" x14ac:dyDescent="0.2">
      <c r="A28" s="74" t="s">
        <v>5</v>
      </c>
      <c r="B28" s="72" t="e">
        <f>#REF!</f>
        <v>#REF!</v>
      </c>
      <c r="C28" s="22" t="e">
        <f t="shared" si="0"/>
        <v>#REF!</v>
      </c>
      <c r="D28" s="35" t="e">
        <f>D17*B28/100</f>
        <v>#REF!</v>
      </c>
      <c r="E28" s="73" t="s">
        <v>125</v>
      </c>
    </row>
    <row r="29" spans="1:5" ht="45" x14ac:dyDescent="0.2">
      <c r="A29" s="74" t="s">
        <v>7</v>
      </c>
      <c r="B29" s="72" t="e">
        <f>#REF!</f>
        <v>#REF!</v>
      </c>
      <c r="C29" s="22" t="e">
        <f t="shared" si="0"/>
        <v>#REF!</v>
      </c>
      <c r="D29" s="35" t="e">
        <f>D17*B29/100</f>
        <v>#REF!</v>
      </c>
      <c r="E29" s="73" t="s">
        <v>117</v>
      </c>
    </row>
    <row r="30" spans="1:5" ht="90" x14ac:dyDescent="0.2">
      <c r="A30" s="74" t="s">
        <v>39</v>
      </c>
      <c r="B30" s="72" t="e">
        <f>#REF!</f>
        <v>#REF!</v>
      </c>
      <c r="C30" s="22" t="e">
        <f t="shared" si="0"/>
        <v>#REF!</v>
      </c>
      <c r="D30" s="35" t="e">
        <f>D17*B30/100</f>
        <v>#REF!</v>
      </c>
      <c r="E30" s="73" t="s">
        <v>126</v>
      </c>
    </row>
    <row r="31" spans="1:5" ht="33" customHeight="1"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75" thickBot="1" x14ac:dyDescent="0.25">
      <c r="A35" s="151" t="s">
        <v>51</v>
      </c>
      <c r="B35" s="66"/>
      <c r="C35" s="24"/>
      <c r="D35" s="39"/>
      <c r="E35" s="67"/>
      <c r="G35" s="229"/>
    </row>
    <row r="36" spans="1:7" x14ac:dyDescent="0.2">
      <c r="B36" s="66"/>
      <c r="C36" s="24"/>
      <c r="D36" s="39"/>
      <c r="E36" s="52" t="s">
        <v>38</v>
      </c>
      <c r="G36" s="229"/>
    </row>
    <row r="37" spans="1:7" x14ac:dyDescent="0.2">
      <c r="A37" s="155" t="s">
        <v>52</v>
      </c>
      <c r="B37" s="156" t="s">
        <v>20</v>
      </c>
      <c r="C37" s="21" t="s">
        <v>19</v>
      </c>
      <c r="D37" s="157" t="s">
        <v>0</v>
      </c>
      <c r="E37" s="158" t="s">
        <v>14</v>
      </c>
      <c r="G37" s="229"/>
    </row>
    <row r="38" spans="1:7" ht="56.25" x14ac:dyDescent="0.2">
      <c r="A38" s="159" t="s">
        <v>54</v>
      </c>
      <c r="B38" s="72" t="e">
        <f>#REF!</f>
        <v>#REF!</v>
      </c>
      <c r="C38" s="42" t="e">
        <f>D38/$D$17</f>
        <v>#REF!</v>
      </c>
      <c r="D38" s="131" t="e">
        <f>$D$17*B38/100</f>
        <v>#REF!</v>
      </c>
      <c r="E38" s="73" t="s">
        <v>104</v>
      </c>
    </row>
    <row r="39" spans="1:7" ht="56.25" x14ac:dyDescent="0.2">
      <c r="A39" s="159" t="s">
        <v>55</v>
      </c>
      <c r="B39" s="72" t="e">
        <f>#REF!</f>
        <v>#REF!</v>
      </c>
      <c r="C39" s="42" t="e">
        <f>D39/$D$17</f>
        <v>#REF!</v>
      </c>
      <c r="D39" s="131" t="e">
        <f>$D$17*B39/100</f>
        <v>#REF!</v>
      </c>
      <c r="E39" s="73" t="s">
        <v>32</v>
      </c>
    </row>
    <row r="40" spans="1:7"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75"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75" thickBot="1" x14ac:dyDescent="0.25">
      <c r="A46" s="164" t="s">
        <v>63</v>
      </c>
      <c r="B46" s="165" t="s">
        <v>20</v>
      </c>
      <c r="C46" s="166" t="s">
        <v>19</v>
      </c>
      <c r="D46" s="167" t="s">
        <v>0</v>
      </c>
      <c r="E46" s="158" t="s">
        <v>14</v>
      </c>
    </row>
    <row r="47" spans="1:7" ht="45.75" thickTop="1" x14ac:dyDescent="0.2">
      <c r="A47" s="168" t="s">
        <v>59</v>
      </c>
      <c r="B47" s="72" t="e">
        <f>#REF!</f>
        <v>#REF!</v>
      </c>
      <c r="C47" s="42" t="e">
        <f>D47/$D$17</f>
        <v>#REF!</v>
      </c>
      <c r="D47" s="131" t="e">
        <f>D17*B47/100</f>
        <v>#REF!</v>
      </c>
      <c r="E47" s="232" t="s">
        <v>112</v>
      </c>
    </row>
    <row r="48" spans="1:7" ht="22.5" thickBot="1" x14ac:dyDescent="0.25">
      <c r="A48" s="161" t="s">
        <v>64</v>
      </c>
      <c r="B48" s="72" t="e">
        <f>B47%*B33</f>
        <v>#REF!</v>
      </c>
      <c r="C48" s="42" t="e">
        <f>D48/$D$17</f>
        <v>#REF!</v>
      </c>
      <c r="D48" s="131" t="e">
        <f>D47*B33/100</f>
        <v>#REF!</v>
      </c>
      <c r="E48" s="232"/>
    </row>
    <row r="49" spans="1:5" ht="12.75"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75" thickBot="1" x14ac:dyDescent="0.25">
      <c r="A53" s="170" t="s">
        <v>65</v>
      </c>
      <c r="B53" s="165" t="s">
        <v>20</v>
      </c>
      <c r="C53" s="171" t="s">
        <v>19</v>
      </c>
      <c r="D53" s="167" t="s">
        <v>0</v>
      </c>
      <c r="E53" s="158" t="s">
        <v>14</v>
      </c>
    </row>
    <row r="54" spans="1:5" ht="90.75" thickTop="1" x14ac:dyDescent="0.2">
      <c r="A54" s="159" t="s">
        <v>67</v>
      </c>
      <c r="B54" s="72" t="e">
        <f>#REF!</f>
        <v>#REF!</v>
      </c>
      <c r="C54" s="42" t="e">
        <f t="shared" ref="C54:C60" si="1">D54/$D$17</f>
        <v>#REF!</v>
      </c>
      <c r="D54" s="131" t="e">
        <f>$D$17*B54/100</f>
        <v>#REF!</v>
      </c>
      <c r="E54" s="73" t="s">
        <v>105</v>
      </c>
    </row>
    <row r="55" spans="1:5" ht="21.75" x14ac:dyDescent="0.2">
      <c r="A55" s="161" t="s">
        <v>114</v>
      </c>
      <c r="B55" s="72" t="e">
        <f>B54%*$B$31</f>
        <v>#REF!</v>
      </c>
      <c r="C55" s="42" t="e">
        <f t="shared" si="1"/>
        <v>#REF!</v>
      </c>
      <c r="D55" s="131" t="e">
        <f>$D$17*B55/100</f>
        <v>#REF!</v>
      </c>
      <c r="E55" s="233" t="s">
        <v>116</v>
      </c>
    </row>
    <row r="56" spans="1:5" ht="21.75" x14ac:dyDescent="0.2">
      <c r="A56" s="161" t="s">
        <v>68</v>
      </c>
      <c r="B56" s="72" t="e">
        <f>B54*8%*50%</f>
        <v>#REF!</v>
      </c>
      <c r="C56" s="42" t="e">
        <f t="shared" si="1"/>
        <v>#REF!</v>
      </c>
      <c r="D56" s="131" t="e">
        <f>D54*8%*50%</f>
        <v>#REF!</v>
      </c>
      <c r="E56" s="234" t="s">
        <v>111</v>
      </c>
    </row>
    <row r="57" spans="1:5" ht="90" x14ac:dyDescent="0.2">
      <c r="A57" s="159" t="s">
        <v>69</v>
      </c>
      <c r="B57" s="72" t="e">
        <f>#REF!</f>
        <v>#REF!</v>
      </c>
      <c r="C57" s="42" t="e">
        <f t="shared" si="1"/>
        <v>#REF!</v>
      </c>
      <c r="D57" s="131" t="e">
        <f>$D$17*B57/100</f>
        <v>#REF!</v>
      </c>
      <c r="E57" s="73" t="s">
        <v>107</v>
      </c>
    </row>
    <row r="58" spans="1:5" ht="21.75" x14ac:dyDescent="0.2">
      <c r="A58" s="161" t="s">
        <v>70</v>
      </c>
      <c r="B58" s="72" t="e">
        <f>B57%*B33</f>
        <v>#REF!</v>
      </c>
      <c r="C58" s="42" t="e">
        <f t="shared" si="1"/>
        <v>#REF!</v>
      </c>
      <c r="D58" s="131" t="e">
        <f>$D$17*B58/100</f>
        <v>#REF!</v>
      </c>
      <c r="E58" s="173"/>
    </row>
    <row r="59" spans="1:5" ht="21.75" x14ac:dyDescent="0.2">
      <c r="A59" s="161" t="s">
        <v>71</v>
      </c>
      <c r="B59" s="72" t="e">
        <f>B57*8%*50%</f>
        <v>#REF!</v>
      </c>
      <c r="C59" s="42" t="e">
        <f t="shared" si="1"/>
        <v>#REF!</v>
      </c>
      <c r="D59" s="131" t="e">
        <f>D57*8%*50%</f>
        <v>#REF!</v>
      </c>
      <c r="E59" s="234" t="s">
        <v>115</v>
      </c>
    </row>
    <row r="60" spans="1:5" ht="113.25" thickBot="1" x14ac:dyDescent="0.25">
      <c r="A60" s="172" t="s">
        <v>108</v>
      </c>
      <c r="B60" s="72" t="e">
        <f>#REF!</f>
        <v>#REF!</v>
      </c>
      <c r="C60" s="42" t="e">
        <f t="shared" si="1"/>
        <v>#REF!</v>
      </c>
      <c r="D60" s="131" t="e">
        <f>$D$17*B60/100</f>
        <v>#REF!</v>
      </c>
      <c r="E60" s="7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7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60"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81"/>
      <c r="D124" s="82"/>
      <c r="E124" s="67"/>
    </row>
    <row r="125" spans="1:5" ht="12" customHeight="1" thickBot="1" x14ac:dyDescent="0.25">
      <c r="A125" s="108" t="s">
        <v>11</v>
      </c>
      <c r="B125" s="109"/>
      <c r="C125" s="110"/>
      <c r="D125" s="28" t="e">
        <f>D123*1.6</f>
        <v>#REF!</v>
      </c>
      <c r="E125" s="79" t="s">
        <v>27</v>
      </c>
    </row>
    <row r="126" spans="1:5" ht="12" customHeight="1" x14ac:dyDescent="0.25">
      <c r="A126" s="174"/>
      <c r="B126" s="90"/>
      <c r="C126" s="91"/>
      <c r="D126" s="235"/>
      <c r="E126" s="236"/>
    </row>
    <row r="127" spans="1:5" ht="12" customHeight="1" x14ac:dyDescent="0.2">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tabColor theme="0"/>
  </sheetPr>
  <dimension ref="A1:Z74"/>
  <sheetViews>
    <sheetView view="pageBreakPreview" topLeftCell="A43" zoomScaleNormal="100" zoomScaleSheetLayoutView="100" workbookViewId="0">
      <selection activeCell="B56" sqref="B56"/>
    </sheetView>
  </sheetViews>
  <sheetFormatPr defaultRowHeight="12.75" x14ac:dyDescent="0.2"/>
  <cols>
    <col min="1" max="1" width="42.7109375" style="245" customWidth="1"/>
    <col min="2" max="2" width="9.7109375" style="255" customWidth="1"/>
    <col min="3" max="3" width="44.85546875" style="253" customWidth="1"/>
    <col min="4" max="4" width="44.7109375" style="262" customWidth="1"/>
    <col min="5" max="7" width="9.140625" style="262"/>
  </cols>
  <sheetData>
    <row r="1" spans="1:26" ht="18" x14ac:dyDescent="0.25">
      <c r="A1" s="599" t="str">
        <f>'POSTO - Licitante'!A1:Q1</f>
        <v>TRIBUNAL REGIONAL ELEITORAL DO PARANÁ</v>
      </c>
      <c r="B1" s="599"/>
      <c r="C1" s="599"/>
      <c r="D1" s="599"/>
    </row>
    <row r="2" spans="1:26" x14ac:dyDescent="0.2">
      <c r="A2" s="600" t="str">
        <f>'POSTO - Licitante'!A2:Q2</f>
        <v>PLANILHA DE FORMAÇÃO DE CUSTOS E PREÇOS - BASE LICITANTE</v>
      </c>
      <c r="B2" s="600"/>
      <c r="C2" s="600"/>
      <c r="D2" s="600"/>
    </row>
    <row r="3" spans="1:26" x14ac:dyDescent="0.2">
      <c r="A3" s="601" t="str">
        <f>'POSTO - Licitante'!A3:Q3</f>
        <v>Serviços de Limpeza e Conservação - Polo 4 - Maringá</v>
      </c>
      <c r="B3" s="601"/>
      <c r="C3" s="601"/>
      <c r="D3" s="601"/>
    </row>
    <row r="4" spans="1:26" x14ac:dyDescent="0.2">
      <c r="A4" s="326"/>
      <c r="B4" s="327"/>
      <c r="C4" s="328"/>
      <c r="D4" s="328"/>
    </row>
    <row r="5" spans="1:26" ht="12.75" customHeight="1" x14ac:dyDescent="0.2">
      <c r="A5" s="602" t="str">
        <f>'POSTO - Licitante'!A8:Q8</f>
        <v>NOME DA EMPRESA</v>
      </c>
      <c r="B5" s="603"/>
      <c r="C5" s="603"/>
      <c r="D5" s="604"/>
      <c r="H5" s="246"/>
      <c r="I5" s="246"/>
      <c r="J5" s="246"/>
      <c r="K5" s="246"/>
      <c r="L5" s="246"/>
      <c r="M5" s="246"/>
      <c r="N5" s="246"/>
      <c r="O5" s="246"/>
      <c r="P5" s="246"/>
      <c r="Q5" s="246"/>
      <c r="R5" s="246"/>
      <c r="S5" s="246"/>
      <c r="T5" s="246"/>
      <c r="U5" s="246"/>
      <c r="V5" s="246"/>
      <c r="W5" s="246"/>
      <c r="X5" s="246"/>
      <c r="Y5" s="246"/>
      <c r="Z5" s="246"/>
    </row>
    <row r="6" spans="1:26" ht="12.75" customHeight="1" x14ac:dyDescent="0.2">
      <c r="A6" s="605" t="str">
        <f>'POSTO - Licitante'!A9:Q9</f>
        <v>CNPJ</v>
      </c>
      <c r="B6" s="606"/>
      <c r="C6" s="606"/>
      <c r="D6" s="607"/>
      <c r="H6" s="246"/>
      <c r="I6" s="246"/>
      <c r="J6" s="246"/>
      <c r="K6" s="246"/>
      <c r="L6" s="246"/>
      <c r="M6" s="246"/>
      <c r="N6" s="246"/>
      <c r="O6" s="246"/>
      <c r="P6" s="246"/>
      <c r="Q6" s="246"/>
      <c r="R6" s="246"/>
      <c r="S6" s="246"/>
      <c r="T6" s="246"/>
      <c r="U6" s="246"/>
      <c r="V6" s="246"/>
      <c r="W6" s="246"/>
      <c r="X6" s="246"/>
      <c r="Y6" s="246"/>
      <c r="Z6" s="246"/>
    </row>
    <row r="7" spans="1:26" ht="12.75" customHeight="1" x14ac:dyDescent="0.2">
      <c r="A7" s="299"/>
      <c r="B7" s="299"/>
      <c r="C7" s="299"/>
      <c r="D7" s="299"/>
      <c r="H7" s="246"/>
      <c r="I7" s="246"/>
      <c r="J7" s="246"/>
      <c r="K7" s="246"/>
      <c r="L7" s="246"/>
      <c r="M7" s="246"/>
      <c r="N7" s="246"/>
      <c r="O7" s="246"/>
      <c r="P7" s="246"/>
      <c r="Q7" s="246"/>
      <c r="R7" s="246"/>
      <c r="S7" s="246"/>
      <c r="T7" s="246"/>
      <c r="U7" s="246"/>
      <c r="V7" s="246"/>
      <c r="W7" s="246"/>
      <c r="X7" s="246"/>
      <c r="Y7" s="246"/>
      <c r="Z7" s="246"/>
    </row>
    <row r="8" spans="1:26" ht="12.75" customHeight="1" x14ac:dyDescent="0.2">
      <c r="A8" s="608" t="s">
        <v>205</v>
      </c>
      <c r="B8" s="522"/>
      <c r="C8" s="302" t="s">
        <v>206</v>
      </c>
      <c r="D8" s="302"/>
      <c r="H8" s="246"/>
      <c r="I8" s="246"/>
      <c r="J8" s="246"/>
      <c r="K8" s="246"/>
      <c r="L8" s="246"/>
      <c r="M8" s="246"/>
      <c r="N8" s="246"/>
      <c r="O8" s="246"/>
      <c r="P8" s="246"/>
      <c r="Q8" s="246"/>
      <c r="R8" s="246"/>
      <c r="S8" s="246"/>
      <c r="T8" s="246"/>
      <c r="U8" s="246"/>
      <c r="V8" s="246"/>
      <c r="W8" s="246"/>
      <c r="X8" s="246"/>
      <c r="Y8" s="246"/>
      <c r="Z8" s="246"/>
    </row>
    <row r="9" spans="1:26" ht="12.75" customHeight="1" x14ac:dyDescent="0.2">
      <c r="A9" s="608"/>
      <c r="B9" s="522"/>
      <c r="C9" s="302" t="s">
        <v>207</v>
      </c>
      <c r="D9" s="302"/>
      <c r="H9" s="246"/>
      <c r="I9" s="246"/>
      <c r="J9" s="246"/>
      <c r="K9" s="246"/>
      <c r="L9" s="246"/>
      <c r="M9" s="246"/>
      <c r="N9" s="246"/>
      <c r="O9" s="246"/>
      <c r="P9" s="246"/>
      <c r="Q9" s="246"/>
      <c r="R9" s="246"/>
      <c r="S9" s="246"/>
      <c r="T9" s="246"/>
      <c r="U9" s="246"/>
      <c r="V9" s="246"/>
      <c r="W9" s="246"/>
      <c r="X9" s="246"/>
      <c r="Y9" s="246"/>
      <c r="Z9" s="246"/>
    </row>
    <row r="10" spans="1:26" s="269" customFormat="1" ht="13.5" thickBot="1" x14ac:dyDescent="0.25">
      <c r="A10" s="299"/>
      <c r="B10" s="299"/>
      <c r="C10" s="299"/>
      <c r="D10" s="299"/>
      <c r="E10" s="267"/>
      <c r="F10" s="267"/>
      <c r="G10" s="267"/>
      <c r="H10" s="268"/>
      <c r="I10" s="268"/>
      <c r="J10" s="268"/>
      <c r="K10" s="268"/>
      <c r="L10" s="268"/>
      <c r="M10" s="268"/>
      <c r="N10" s="268"/>
      <c r="O10" s="268"/>
      <c r="P10" s="268"/>
      <c r="Q10" s="268"/>
      <c r="R10" s="268"/>
      <c r="S10" s="268"/>
      <c r="T10" s="268"/>
      <c r="U10" s="268"/>
      <c r="V10" s="268"/>
      <c r="W10" s="268"/>
      <c r="X10" s="268"/>
      <c r="Y10" s="268"/>
      <c r="Z10" s="268"/>
    </row>
    <row r="11" spans="1:26" ht="13.5" thickBot="1" x14ac:dyDescent="0.25">
      <c r="A11" s="609" t="s">
        <v>173</v>
      </c>
      <c r="B11" s="610"/>
      <c r="C11" s="610"/>
      <c r="D11" s="611"/>
    </row>
    <row r="12" spans="1:26" x14ac:dyDescent="0.2">
      <c r="A12" s="329"/>
      <c r="B12" s="330"/>
      <c r="C12" s="328"/>
      <c r="D12" s="328"/>
    </row>
    <row r="13" spans="1:26" ht="18" thickBot="1" x14ac:dyDescent="0.35">
      <c r="A13" s="595" t="s">
        <v>208</v>
      </c>
      <c r="B13" s="595"/>
      <c r="C13" s="595"/>
      <c r="D13" s="331"/>
    </row>
    <row r="14" spans="1:26" ht="13.5" thickTop="1" x14ac:dyDescent="0.2">
      <c r="A14" s="299"/>
      <c r="B14" s="332" t="s">
        <v>20</v>
      </c>
      <c r="C14" s="332" t="s">
        <v>209</v>
      </c>
      <c r="D14" s="332" t="s">
        <v>210</v>
      </c>
    </row>
    <row r="15" spans="1:26" x14ac:dyDescent="0.2">
      <c r="A15" s="305" t="s">
        <v>2</v>
      </c>
      <c r="B15" s="523"/>
      <c r="C15" s="252" t="s">
        <v>211</v>
      </c>
      <c r="D15" s="252" t="s">
        <v>212</v>
      </c>
    </row>
    <row r="16" spans="1:26" x14ac:dyDescent="0.2">
      <c r="A16" s="305" t="s">
        <v>187</v>
      </c>
      <c r="B16" s="523"/>
      <c r="C16" s="252" t="s">
        <v>213</v>
      </c>
      <c r="D16" s="252" t="s">
        <v>214</v>
      </c>
    </row>
    <row r="17" spans="1:12" x14ac:dyDescent="0.2">
      <c r="A17" s="305" t="s">
        <v>3</v>
      </c>
      <c r="B17" s="523"/>
      <c r="C17" s="252" t="s">
        <v>215</v>
      </c>
      <c r="D17" s="252" t="s">
        <v>216</v>
      </c>
    </row>
    <row r="18" spans="1:12" x14ac:dyDescent="0.2">
      <c r="A18" s="305" t="s">
        <v>186</v>
      </c>
      <c r="B18" s="523"/>
      <c r="C18" s="252" t="s">
        <v>217</v>
      </c>
      <c r="D18" s="252" t="s">
        <v>218</v>
      </c>
    </row>
    <row r="19" spans="1:12" ht="22.5" x14ac:dyDescent="0.2">
      <c r="A19" s="305" t="s">
        <v>5</v>
      </c>
      <c r="B19" s="523"/>
      <c r="C19" s="252" t="s">
        <v>219</v>
      </c>
      <c r="D19" s="252" t="s">
        <v>220</v>
      </c>
    </row>
    <row r="20" spans="1:12" x14ac:dyDescent="0.2">
      <c r="A20" s="305" t="s">
        <v>7</v>
      </c>
      <c r="B20" s="523"/>
      <c r="C20" s="252" t="s">
        <v>221</v>
      </c>
      <c r="D20" s="252" t="s">
        <v>222</v>
      </c>
    </row>
    <row r="21" spans="1:12" ht="33.75" x14ac:dyDescent="0.2">
      <c r="A21" s="305" t="s">
        <v>185</v>
      </c>
      <c r="B21" s="523"/>
      <c r="C21" s="252" t="s">
        <v>223</v>
      </c>
      <c r="D21" s="252" t="s">
        <v>303</v>
      </c>
    </row>
    <row r="22" spans="1:12" ht="23.25" thickBot="1" x14ac:dyDescent="0.25">
      <c r="A22" s="305" t="s">
        <v>6</v>
      </c>
      <c r="B22" s="524"/>
      <c r="C22" s="252" t="s">
        <v>224</v>
      </c>
      <c r="D22" s="252" t="s">
        <v>225</v>
      </c>
    </row>
    <row r="23" spans="1:12" ht="13.5" thickBot="1" x14ac:dyDescent="0.25">
      <c r="A23" s="333" t="s">
        <v>226</v>
      </c>
      <c r="B23" s="251">
        <f>SUM(B15:B22)</f>
        <v>0</v>
      </c>
      <c r="C23" s="720" t="s">
        <v>20</v>
      </c>
      <c r="D23" s="334"/>
    </row>
    <row r="24" spans="1:12" x14ac:dyDescent="0.2">
      <c r="A24" s="335"/>
      <c r="B24" s="330"/>
      <c r="C24" s="334"/>
      <c r="D24" s="334"/>
    </row>
    <row r="25" spans="1:12" ht="18" thickBot="1" x14ac:dyDescent="0.35">
      <c r="A25" s="595" t="s">
        <v>227</v>
      </c>
      <c r="B25" s="595"/>
      <c r="C25" s="595"/>
      <c r="D25" s="331"/>
    </row>
    <row r="26" spans="1:12" ht="13.5" thickTop="1" x14ac:dyDescent="0.2">
      <c r="A26" s="299"/>
      <c r="B26" s="332" t="s">
        <v>20</v>
      </c>
      <c r="C26" s="332" t="s">
        <v>209</v>
      </c>
      <c r="D26" s="332" t="s">
        <v>210</v>
      </c>
    </row>
    <row r="27" spans="1:12" ht="33.75" x14ac:dyDescent="0.2">
      <c r="A27" s="305" t="s">
        <v>156</v>
      </c>
      <c r="B27" s="525"/>
      <c r="C27" s="252" t="s">
        <v>228</v>
      </c>
      <c r="D27" s="252" t="s">
        <v>229</v>
      </c>
    </row>
    <row r="28" spans="1:12" ht="33.75" x14ac:dyDescent="0.2">
      <c r="A28" s="305" t="s">
        <v>157</v>
      </c>
      <c r="B28" s="525"/>
      <c r="C28" s="252" t="s">
        <v>230</v>
      </c>
      <c r="D28" s="252" t="s">
        <v>231</v>
      </c>
    </row>
    <row r="29" spans="1:12" x14ac:dyDescent="0.2">
      <c r="A29" s="306" t="s">
        <v>53</v>
      </c>
      <c r="B29" s="295">
        <f>B27+B28</f>
        <v>0</v>
      </c>
      <c r="C29" s="336"/>
      <c r="D29" s="336"/>
    </row>
    <row r="30" spans="1:12" ht="13.5" thickBot="1" x14ac:dyDescent="0.25">
      <c r="A30" s="307" t="s">
        <v>174</v>
      </c>
      <c r="B30" s="337">
        <f>B29%*B23</f>
        <v>0</v>
      </c>
      <c r="C30" s="303" t="s">
        <v>232</v>
      </c>
      <c r="D30" s="303" t="s">
        <v>233</v>
      </c>
      <c r="L30" s="282"/>
    </row>
    <row r="31" spans="1:12" ht="13.5" thickBot="1" x14ac:dyDescent="0.25">
      <c r="A31" s="333" t="s">
        <v>234</v>
      </c>
      <c r="B31" s="251">
        <f>B29+B30</f>
        <v>0</v>
      </c>
      <c r="C31" s="720" t="s">
        <v>20</v>
      </c>
      <c r="D31" s="338"/>
      <c r="L31" s="282"/>
    </row>
    <row r="32" spans="1:12" x14ac:dyDescent="0.2">
      <c r="A32" s="335"/>
      <c r="B32" s="330"/>
      <c r="C32" s="328"/>
      <c r="D32" s="328"/>
      <c r="G32" s="281"/>
      <c r="L32" s="282"/>
    </row>
    <row r="33" spans="1:12" ht="18" thickBot="1" x14ac:dyDescent="0.35">
      <c r="A33" s="595" t="s">
        <v>235</v>
      </c>
      <c r="B33" s="595"/>
      <c r="C33" s="595"/>
      <c r="D33" s="331"/>
      <c r="L33" s="282"/>
    </row>
    <row r="34" spans="1:12" ht="13.5" thickTop="1" x14ac:dyDescent="0.2">
      <c r="A34" s="299"/>
      <c r="B34" s="332" t="s">
        <v>20</v>
      </c>
      <c r="C34" s="332" t="s">
        <v>209</v>
      </c>
      <c r="D34" s="332" t="s">
        <v>210</v>
      </c>
      <c r="L34" s="283"/>
    </row>
    <row r="35" spans="1:12" ht="33.75" x14ac:dyDescent="0.2">
      <c r="A35" s="305" t="s">
        <v>168</v>
      </c>
      <c r="B35" s="523"/>
      <c r="C35" s="252" t="s">
        <v>236</v>
      </c>
      <c r="D35" s="252" t="s">
        <v>237</v>
      </c>
      <c r="L35" s="282"/>
    </row>
    <row r="36" spans="1:12" ht="13.5" thickBot="1" x14ac:dyDescent="0.25">
      <c r="A36" s="307" t="s">
        <v>175</v>
      </c>
      <c r="B36" s="339">
        <f>B35%*B23</f>
        <v>0</v>
      </c>
      <c r="C36" s="303" t="s">
        <v>238</v>
      </c>
      <c r="D36" s="303" t="s">
        <v>239</v>
      </c>
      <c r="L36" s="282"/>
    </row>
    <row r="37" spans="1:12" ht="13.5" thickBot="1" x14ac:dyDescent="0.25">
      <c r="A37" s="333" t="s">
        <v>240</v>
      </c>
      <c r="B37" s="251">
        <f>B35+B36</f>
        <v>0</v>
      </c>
      <c r="C37" s="720" t="s">
        <v>20</v>
      </c>
      <c r="D37" s="338"/>
    </row>
    <row r="38" spans="1:12" x14ac:dyDescent="0.2">
      <c r="A38" s="335"/>
      <c r="B38" s="330"/>
      <c r="C38" s="328"/>
      <c r="D38" s="328"/>
    </row>
    <row r="39" spans="1:12" ht="18" thickBot="1" x14ac:dyDescent="0.35">
      <c r="A39" s="426" t="s">
        <v>241</v>
      </c>
      <c r="B39" s="426"/>
      <c r="C39" s="426"/>
      <c r="D39" s="340"/>
    </row>
    <row r="40" spans="1:12" ht="13.5" thickTop="1" x14ac:dyDescent="0.2">
      <c r="A40" s="299"/>
      <c r="B40" s="332" t="s">
        <v>20</v>
      </c>
      <c r="C40" s="332" t="s">
        <v>209</v>
      </c>
      <c r="D40" s="332" t="s">
        <v>210</v>
      </c>
    </row>
    <row r="41" spans="1:12" ht="67.5" x14ac:dyDescent="0.2">
      <c r="A41" s="305" t="s">
        <v>158</v>
      </c>
      <c r="B41" s="523"/>
      <c r="C41" s="252" t="s">
        <v>242</v>
      </c>
      <c r="D41" s="252" t="s">
        <v>243</v>
      </c>
    </row>
    <row r="42" spans="1:12" x14ac:dyDescent="0.2">
      <c r="A42" s="308" t="s">
        <v>159</v>
      </c>
      <c r="B42" s="341">
        <f>B41*8%</f>
        <v>0</v>
      </c>
      <c r="C42" s="252" t="s">
        <v>244</v>
      </c>
      <c r="D42" s="342" t="s">
        <v>245</v>
      </c>
    </row>
    <row r="43" spans="1:12" x14ac:dyDescent="0.2">
      <c r="A43" s="308" t="s">
        <v>160</v>
      </c>
      <c r="B43" s="341">
        <f>B41*8%*50%</f>
        <v>0</v>
      </c>
      <c r="C43" s="252"/>
      <c r="D43" s="342" t="s">
        <v>246</v>
      </c>
    </row>
    <row r="44" spans="1:12" ht="45" x14ac:dyDescent="0.2">
      <c r="A44" s="305" t="s">
        <v>161</v>
      </c>
      <c r="B44" s="526"/>
      <c r="C44" s="252" t="s">
        <v>247</v>
      </c>
      <c r="D44" s="252" t="s">
        <v>248</v>
      </c>
    </row>
    <row r="45" spans="1:12" x14ac:dyDescent="0.2">
      <c r="A45" s="308" t="s">
        <v>176</v>
      </c>
      <c r="B45" s="341">
        <f>$B$23*B44%</f>
        <v>0</v>
      </c>
      <c r="C45" s="336" t="s">
        <v>249</v>
      </c>
      <c r="D45" s="336" t="s">
        <v>250</v>
      </c>
    </row>
    <row r="46" spans="1:12" x14ac:dyDescent="0.2">
      <c r="A46" s="308" t="s">
        <v>162</v>
      </c>
      <c r="B46" s="343">
        <f>B44*8%*50%</f>
        <v>0</v>
      </c>
      <c r="C46" s="344"/>
      <c r="D46" s="336" t="s">
        <v>251</v>
      </c>
    </row>
    <row r="47" spans="1:12" s="269" customFormat="1" ht="79.5" thickBot="1" x14ac:dyDescent="0.25">
      <c r="A47" s="309" t="s">
        <v>163</v>
      </c>
      <c r="B47" s="527"/>
      <c r="C47" s="345" t="s">
        <v>252</v>
      </c>
      <c r="D47" s="345" t="s">
        <v>253</v>
      </c>
      <c r="E47" s="267"/>
      <c r="F47" s="267"/>
      <c r="G47" s="267"/>
    </row>
    <row r="48" spans="1:12" ht="13.5" thickBot="1" x14ac:dyDescent="0.25">
      <c r="A48" s="333" t="s">
        <v>254</v>
      </c>
      <c r="B48" s="251">
        <f>SUM(B41:B47)</f>
        <v>0</v>
      </c>
      <c r="C48" s="720" t="s">
        <v>20</v>
      </c>
      <c r="D48" s="338"/>
    </row>
    <row r="49" spans="1:9" x14ac:dyDescent="0.2">
      <c r="A49" s="310"/>
      <c r="B49" s="330"/>
      <c r="C49" s="328"/>
      <c r="D49" s="328"/>
    </row>
    <row r="50" spans="1:9" ht="18" thickBot="1" x14ac:dyDescent="0.35">
      <c r="A50" s="595" t="s">
        <v>255</v>
      </c>
      <c r="B50" s="595"/>
      <c r="C50" s="595"/>
      <c r="D50" s="331"/>
    </row>
    <row r="51" spans="1:9" ht="13.5" thickTop="1" x14ac:dyDescent="0.2">
      <c r="A51" s="299"/>
      <c r="B51" s="332" t="s">
        <v>20</v>
      </c>
      <c r="C51" s="332" t="s">
        <v>209</v>
      </c>
      <c r="D51" s="332" t="s">
        <v>210</v>
      </c>
    </row>
    <row r="52" spans="1:9" ht="45" x14ac:dyDescent="0.2">
      <c r="A52" s="305" t="s">
        <v>164</v>
      </c>
      <c r="B52" s="523"/>
      <c r="C52" s="252" t="s">
        <v>256</v>
      </c>
      <c r="D52" s="252" t="s">
        <v>257</v>
      </c>
      <c r="I52" s="245"/>
    </row>
    <row r="53" spans="1:9" ht="78.75" x14ac:dyDescent="0.2">
      <c r="A53" s="305" t="s">
        <v>188</v>
      </c>
      <c r="B53" s="523"/>
      <c r="C53" s="252" t="s">
        <v>258</v>
      </c>
      <c r="D53" s="252" t="s">
        <v>259</v>
      </c>
    </row>
    <row r="54" spans="1:9" s="246" customFormat="1" ht="67.5" x14ac:dyDescent="0.2">
      <c r="A54" s="305" t="s">
        <v>166</v>
      </c>
      <c r="B54" s="523"/>
      <c r="C54" s="252" t="s">
        <v>260</v>
      </c>
      <c r="D54" s="252" t="s">
        <v>261</v>
      </c>
      <c r="E54" s="262"/>
      <c r="F54" s="262"/>
      <c r="G54" s="262"/>
    </row>
    <row r="55" spans="1:9" ht="56.25" x14ac:dyDescent="0.2">
      <c r="A55" s="305" t="s">
        <v>167</v>
      </c>
      <c r="B55" s="523"/>
      <c r="C55" s="252" t="s">
        <v>262</v>
      </c>
      <c r="D55" s="252" t="s">
        <v>263</v>
      </c>
    </row>
    <row r="56" spans="1:9" ht="90" x14ac:dyDescent="0.2">
      <c r="A56" s="305" t="s">
        <v>165</v>
      </c>
      <c r="B56" s="523"/>
      <c r="C56" s="252" t="s">
        <v>264</v>
      </c>
      <c r="D56" s="252" t="s">
        <v>265</v>
      </c>
    </row>
    <row r="57" spans="1:9" x14ac:dyDescent="0.2">
      <c r="A57" s="311" t="s">
        <v>79</v>
      </c>
      <c r="B57" s="254">
        <f>SUM(B52:B56)</f>
        <v>0</v>
      </c>
      <c r="C57" s="346"/>
      <c r="D57" s="346"/>
    </row>
    <row r="58" spans="1:9" ht="23.25" thickBot="1" x14ac:dyDescent="0.25">
      <c r="A58" s="312" t="s">
        <v>177</v>
      </c>
      <c r="B58" s="347">
        <f>B57%*$B$23</f>
        <v>0</v>
      </c>
      <c r="C58" s="304" t="s">
        <v>266</v>
      </c>
      <c r="D58" s="304" t="s">
        <v>267</v>
      </c>
    </row>
    <row r="59" spans="1:9" ht="13.5" thickBot="1" x14ac:dyDescent="0.25">
      <c r="A59" s="333" t="s">
        <v>268</v>
      </c>
      <c r="B59" s="251">
        <f>B57+B58</f>
        <v>0</v>
      </c>
      <c r="C59" s="720" t="s">
        <v>20</v>
      </c>
      <c r="D59" s="338"/>
    </row>
    <row r="60" spans="1:9" ht="13.5" thickBot="1" x14ac:dyDescent="0.25">
      <c r="A60" s="310"/>
      <c r="B60" s="330"/>
      <c r="C60" s="328"/>
      <c r="D60" s="328"/>
    </row>
    <row r="61" spans="1:9" ht="13.5" thickBot="1" x14ac:dyDescent="0.25">
      <c r="A61" s="596" t="s">
        <v>183</v>
      </c>
      <c r="B61" s="597"/>
      <c r="C61" s="597"/>
      <c r="D61" s="598"/>
    </row>
    <row r="62" spans="1:9" x14ac:dyDescent="0.2">
      <c r="A62" s="299"/>
      <c r="B62" s="327"/>
      <c r="C62" s="348"/>
      <c r="D62" s="348"/>
    </row>
    <row r="63" spans="1:9" ht="13.5" thickBot="1" x14ac:dyDescent="0.25">
      <c r="A63" s="349" t="s">
        <v>178</v>
      </c>
      <c r="B63" s="350">
        <f>B23</f>
        <v>0</v>
      </c>
      <c r="C63" s="299"/>
      <c r="D63" s="299"/>
    </row>
    <row r="64" spans="1:9" ht="13.5" thickBot="1" x14ac:dyDescent="0.25">
      <c r="A64" s="349" t="s">
        <v>179</v>
      </c>
      <c r="B64" s="350">
        <f>B31</f>
        <v>0</v>
      </c>
      <c r="C64" s="299"/>
      <c r="D64" s="299"/>
    </row>
    <row r="65" spans="1:4" ht="13.5" thickBot="1" x14ac:dyDescent="0.25">
      <c r="A65" s="349" t="s">
        <v>180</v>
      </c>
      <c r="B65" s="350">
        <f>B37</f>
        <v>0</v>
      </c>
      <c r="C65" s="335"/>
      <c r="D65" s="335"/>
    </row>
    <row r="66" spans="1:4" ht="13.5" thickBot="1" x14ac:dyDescent="0.25">
      <c r="A66" s="349" t="s">
        <v>181</v>
      </c>
      <c r="B66" s="350">
        <f>B48</f>
        <v>0</v>
      </c>
      <c r="C66" s="313"/>
      <c r="D66" s="313"/>
    </row>
    <row r="67" spans="1:4" ht="13.5" customHeight="1" thickBot="1" x14ac:dyDescent="0.25">
      <c r="A67" s="349" t="s">
        <v>182</v>
      </c>
      <c r="B67" s="350">
        <f>B59</f>
        <v>0</v>
      </c>
      <c r="C67" s="313"/>
      <c r="D67" s="313"/>
    </row>
    <row r="68" spans="1:4" ht="13.5" thickBot="1" x14ac:dyDescent="0.25">
      <c r="A68" s="351" t="s">
        <v>170</v>
      </c>
      <c r="B68" s="251">
        <f>SUM(B63:B67)</f>
        <v>0</v>
      </c>
      <c r="C68" s="352" t="s">
        <v>20</v>
      </c>
      <c r="D68" s="335"/>
    </row>
    <row r="69" spans="1:4" ht="15" x14ac:dyDescent="0.2">
      <c r="A69" s="353"/>
      <c r="B69" s="354"/>
      <c r="C69" s="354"/>
      <c r="D69" s="354"/>
    </row>
    <row r="70" spans="1:4" x14ac:dyDescent="0.2">
      <c r="A70" s="365" t="s">
        <v>148</v>
      </c>
      <c r="B70" s="327"/>
      <c r="C70" s="328"/>
      <c r="D70" s="328"/>
    </row>
    <row r="71" spans="1:4" x14ac:dyDescent="0.2">
      <c r="A71" s="263"/>
      <c r="B71" s="264"/>
      <c r="C71" s="265"/>
    </row>
    <row r="72" spans="1:4" x14ac:dyDescent="0.2">
      <c r="A72" s="263"/>
      <c r="B72" s="264"/>
      <c r="C72" s="265"/>
    </row>
    <row r="73" spans="1:4" x14ac:dyDescent="0.2">
      <c r="A73" s="263"/>
      <c r="B73" s="264"/>
      <c r="C73" s="265"/>
    </row>
    <row r="74" spans="1:4" x14ac:dyDescent="0.2">
      <c r="A74" s="263"/>
      <c r="B74" s="264"/>
      <c r="C74" s="265"/>
    </row>
  </sheetData>
  <sheetProtection algorithmName="SHA-512" hashValue="eBsiDYH5SiEGrPcmZykpyu9OR2ztuX99BT7a/qCMqxexpBTE2oAe3Y9Look+inrfoVCUjBBh35J683cut4BKgA==" saltValue="+1KcFOPDSBTd8b0wuKz9Cg==" spinCount="100000" sheet="1" objects="1" scenarios="1" selectLockedCells="1"/>
  <mergeCells count="12">
    <mergeCell ref="A25:C25"/>
    <mergeCell ref="A33:C33"/>
    <mergeCell ref="A50:C50"/>
    <mergeCell ref="A61:D61"/>
    <mergeCell ref="A1:D1"/>
    <mergeCell ref="A2:D2"/>
    <mergeCell ref="A3:D3"/>
    <mergeCell ref="A5:D5"/>
    <mergeCell ref="A6:D6"/>
    <mergeCell ref="A8:A9"/>
    <mergeCell ref="A11:D11"/>
    <mergeCell ref="A13:C13"/>
  </mergeCells>
  <conditionalFormatting sqref="D9">
    <cfRule type="expression" dxfId="3" priority="1">
      <formula>$B$9&lt;&gt;""</formula>
    </cfRule>
  </conditionalFormatting>
  <conditionalFormatting sqref="C8">
    <cfRule type="expression" dxfId="2" priority="4">
      <formula>$B$8&lt;&gt;""</formula>
    </cfRule>
  </conditionalFormatting>
  <conditionalFormatting sqref="C9">
    <cfRule type="expression" dxfId="1" priority="3">
      <formula>$B$9&lt;&gt;""</formula>
    </cfRule>
  </conditionalFormatting>
  <conditionalFormatting sqref="D8">
    <cfRule type="expression" dxfId="0" priority="2">
      <formula>$B$8&lt;&gt;""</formula>
    </cfRule>
  </conditionalFormatting>
  <printOptions horizontalCentered="1"/>
  <pageMargins left="0.19685039370078741" right="0.19685039370078741" top="0.74803149606299213" bottom="0.39370078740157483" header="0.19685039370078741" footer="0"/>
  <pageSetup paperSize="9" scale="72" orientation="portrait" r:id="rId1"/>
  <headerFooter>
    <oddHeader>&amp;C&amp;G&amp;R&amp;8&amp;P</oddHeader>
    <oddFooter>&amp;L&amp;8&amp;G
   &amp;"Arial,Negrito"&amp;K04+000SGEC/COC/SECOFC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tabColor theme="0"/>
  </sheetPr>
  <dimension ref="A1:B24"/>
  <sheetViews>
    <sheetView view="pageBreakPreview" zoomScaleNormal="100" zoomScaleSheetLayoutView="100" workbookViewId="0">
      <selection activeCell="B11" sqref="B11"/>
    </sheetView>
  </sheetViews>
  <sheetFormatPr defaultRowHeight="15" x14ac:dyDescent="0.25"/>
  <cols>
    <col min="1" max="1" width="41.5703125" style="266" customWidth="1"/>
    <col min="2" max="2" width="20" style="266" customWidth="1"/>
    <col min="3" max="16384" width="9.140625" style="240"/>
  </cols>
  <sheetData>
    <row r="1" spans="1:2" x14ac:dyDescent="0.25">
      <c r="A1" s="618" t="str">
        <f>'POSTO - Licitante'!A1:Q1</f>
        <v>TRIBUNAL REGIONAL ELEITORAL DO PARANÁ</v>
      </c>
      <c r="B1" s="618"/>
    </row>
    <row r="2" spans="1:2" x14ac:dyDescent="0.25">
      <c r="A2" s="621" t="str">
        <f>'POSTO - Licitante'!A2:Q2</f>
        <v>PLANILHA DE FORMAÇÃO DE CUSTOS E PREÇOS - BASE LICITANTE</v>
      </c>
      <c r="B2" s="621"/>
    </row>
    <row r="3" spans="1:2" x14ac:dyDescent="0.25">
      <c r="A3" s="619" t="str">
        <f>'POSTO - Licitante'!A3:Q3</f>
        <v>Serviços de Limpeza e Conservação - Polo 4 - Maringá</v>
      </c>
      <c r="B3" s="619"/>
    </row>
    <row r="4" spans="1:2" x14ac:dyDescent="0.25">
      <c r="A4" s="620"/>
      <c r="B4" s="620"/>
    </row>
    <row r="5" spans="1:2" ht="15" customHeight="1" x14ac:dyDescent="0.25">
      <c r="A5" s="614" t="str">
        <f>'POSTO - Licitante'!A8:Q8</f>
        <v>NOME DA EMPRESA</v>
      </c>
      <c r="B5" s="615"/>
    </row>
    <row r="6" spans="1:2" ht="15" customHeight="1" x14ac:dyDescent="0.25">
      <c r="A6" s="616" t="str">
        <f>'POSTO - Licitante'!A9:Q9</f>
        <v>CNPJ</v>
      </c>
      <c r="B6" s="617"/>
    </row>
    <row r="7" spans="1:2" ht="15.75" thickBot="1" x14ac:dyDescent="0.3">
      <c r="A7" s="315"/>
      <c r="B7" s="315"/>
    </row>
    <row r="8" spans="1:2" ht="30" customHeight="1" thickBot="1" x14ac:dyDescent="0.3">
      <c r="A8" s="596" t="s">
        <v>201</v>
      </c>
      <c r="B8" s="598"/>
    </row>
    <row r="9" spans="1:2" ht="15" customHeight="1" thickBot="1" x14ac:dyDescent="0.3">
      <c r="A9" s="278"/>
      <c r="B9" s="278"/>
    </row>
    <row r="10" spans="1:2" ht="15" customHeight="1" thickBot="1" x14ac:dyDescent="0.3">
      <c r="A10" s="316" t="s">
        <v>137</v>
      </c>
      <c r="B10" s="317" t="s">
        <v>138</v>
      </c>
    </row>
    <row r="11" spans="1:2" ht="15" customHeight="1" x14ac:dyDescent="0.25">
      <c r="A11" s="318" t="s">
        <v>202</v>
      </c>
      <c r="B11" s="528"/>
    </row>
    <row r="12" spans="1:2" ht="15" customHeight="1" x14ac:dyDescent="0.25">
      <c r="A12" s="319" t="s">
        <v>203</v>
      </c>
      <c r="B12" s="529"/>
    </row>
    <row r="13" spans="1:2" ht="15" customHeight="1" x14ac:dyDescent="0.25">
      <c r="A13" s="319" t="s">
        <v>278</v>
      </c>
      <c r="B13" s="529"/>
    </row>
    <row r="14" spans="1:2" ht="15" customHeight="1" x14ac:dyDescent="0.25">
      <c r="A14" s="319" t="s">
        <v>279</v>
      </c>
      <c r="B14" s="529"/>
    </row>
    <row r="15" spans="1:2" ht="15" customHeight="1" x14ac:dyDescent="0.25">
      <c r="A15" s="319" t="s">
        <v>280</v>
      </c>
      <c r="B15" s="530"/>
    </row>
    <row r="16" spans="1:2" ht="15" customHeight="1" thickBot="1" x14ac:dyDescent="0.3">
      <c r="A16" s="408" t="s">
        <v>281</v>
      </c>
      <c r="B16" s="530"/>
    </row>
    <row r="17" spans="1:2" ht="33.75" customHeight="1" thickBot="1" x14ac:dyDescent="0.3">
      <c r="A17" s="622" t="s">
        <v>282</v>
      </c>
      <c r="B17" s="622"/>
    </row>
    <row r="18" spans="1:2" ht="15" customHeight="1" thickBot="1" x14ac:dyDescent="0.3">
      <c r="A18" s="320" t="s">
        <v>147</v>
      </c>
      <c r="B18" s="359">
        <f>((1+B11)/(1-(B13+B14+B15+B16)-B12))-1</f>
        <v>0</v>
      </c>
    </row>
    <row r="19" spans="1:2" ht="15" customHeight="1" x14ac:dyDescent="0.25">
      <c r="A19" s="321"/>
      <c r="B19" s="322"/>
    </row>
    <row r="20" spans="1:2" ht="15" customHeight="1" thickBot="1" x14ac:dyDescent="0.3">
      <c r="A20" s="323" t="s">
        <v>171</v>
      </c>
      <c r="B20" s="324"/>
    </row>
    <row r="21" spans="1:2" ht="15" customHeight="1" x14ac:dyDescent="0.25">
      <c r="A21" s="612" t="s">
        <v>204</v>
      </c>
      <c r="B21" s="613"/>
    </row>
    <row r="22" spans="1:2" ht="15" customHeight="1" x14ac:dyDescent="0.25">
      <c r="A22" s="325"/>
      <c r="B22" s="315"/>
    </row>
    <row r="23" spans="1:2" ht="15" customHeight="1" x14ac:dyDescent="0.25">
      <c r="A23" s="365" t="s">
        <v>148</v>
      </c>
      <c r="B23" s="278"/>
    </row>
    <row r="24" spans="1:2" ht="15" customHeight="1" x14ac:dyDescent="0.25">
      <c r="B24" s="286"/>
    </row>
  </sheetData>
  <sheetProtection algorithmName="SHA-512" hashValue="cs81b4exq+h4p6vLtm2srcRVQ0/uGZq1N5yVX/cZrD5jGvVY+mp6vOZoPjvJYHktEMDddBiXhmsqFCUK8rxakQ==" saltValue="yW6ct4xCnGhN6wngRuRMxw==" spinCount="100000" sheet="1" objects="1" scenarios="1" selectLockedCells="1"/>
  <mergeCells count="9">
    <mergeCell ref="A8:B8"/>
    <mergeCell ref="A21:B21"/>
    <mergeCell ref="A5:B5"/>
    <mergeCell ref="A6:B6"/>
    <mergeCell ref="A1:B1"/>
    <mergeCell ref="A3:B3"/>
    <mergeCell ref="A4:B4"/>
    <mergeCell ref="A2:B2"/>
    <mergeCell ref="A17:B17"/>
  </mergeCells>
  <printOptions horizontalCentered="1"/>
  <pageMargins left="0.19685039370078741" right="0.19685039370078741" top="1.1023622047244095" bottom="0.31496062992125984" header="0.31496062992125984" footer="7.874015748031496E-2"/>
  <pageSetup paperSize="9" orientation="portrait" r:id="rId1"/>
  <headerFooter>
    <oddHeader>&amp;C&amp;G&amp;R&amp;8&amp;P</oddHeader>
    <oddFooter>&amp;L&amp;"Arial,Negrito"&amp;8&amp;G
&amp;K04+000   SGEC/COC/SECOFC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tabColor indexed="50"/>
  </sheetPr>
  <dimension ref="A1:G3606"/>
  <sheetViews>
    <sheetView topLeftCell="A112" workbookViewId="0">
      <selection activeCell="D125" sqref="D125"/>
    </sheetView>
  </sheetViews>
  <sheetFormatPr defaultColWidth="26.7109375" defaultRowHeight="12" x14ac:dyDescent="0.2"/>
  <cols>
    <col min="1" max="1" width="25.140625" style="3" customWidth="1"/>
    <col min="2" max="2" width="8.7109375" style="1" customWidth="1"/>
    <col min="3" max="3" width="10" style="3" customWidth="1"/>
    <col min="4" max="4" width="12.7109375" style="3" customWidth="1"/>
    <col min="5" max="5" width="37.42578125" style="3" customWidth="1"/>
    <col min="6" max="6" width="1.5703125" style="3" customWidth="1"/>
    <col min="7" max="16384" width="26.7109375" style="3"/>
  </cols>
  <sheetData>
    <row r="1" spans="1:7" ht="15.75" x14ac:dyDescent="0.25">
      <c r="A1" s="628" t="s">
        <v>119</v>
      </c>
      <c r="B1" s="629"/>
      <c r="C1" s="629"/>
      <c r="D1" s="629"/>
      <c r="E1" s="630"/>
    </row>
    <row r="2" spans="1:7" ht="12.75" x14ac:dyDescent="0.2">
      <c r="A2" s="122" t="s">
        <v>15</v>
      </c>
      <c r="B2" s="631"/>
      <c r="C2" s="632"/>
      <c r="D2" s="632"/>
      <c r="E2" s="633"/>
    </row>
    <row r="3" spans="1:7" ht="12.75" x14ac:dyDescent="0.2">
      <c r="A3" s="123" t="s">
        <v>16</v>
      </c>
      <c r="B3" s="634"/>
      <c r="C3" s="635"/>
      <c r="D3" s="635"/>
      <c r="E3" s="636"/>
    </row>
    <row r="4" spans="1:7" x14ac:dyDescent="0.2">
      <c r="A4" s="123" t="s">
        <v>17</v>
      </c>
      <c r="B4" s="637" t="e">
        <f>#REF!</f>
        <v>#REF!</v>
      </c>
      <c r="C4" s="638"/>
      <c r="D4" s="638"/>
      <c r="E4" s="639"/>
    </row>
    <row r="5" spans="1:7" ht="12.75" x14ac:dyDescent="0.2">
      <c r="A5" s="124" t="s">
        <v>109</v>
      </c>
      <c r="B5" s="623"/>
      <c r="C5" s="624"/>
      <c r="D5" s="624"/>
      <c r="E5" s="625"/>
    </row>
    <row r="6" spans="1:7" x14ac:dyDescent="0.2">
      <c r="A6" s="6"/>
      <c r="B6" s="125"/>
      <c r="C6" s="126"/>
      <c r="D6" s="127"/>
      <c r="E6" s="127"/>
    </row>
    <row r="7" spans="1:7" x14ac:dyDescent="0.2">
      <c r="A7" s="128" t="s">
        <v>110</v>
      </c>
      <c r="B7" s="145"/>
      <c r="C7" s="145"/>
      <c r="D7" s="146"/>
      <c r="E7" s="129"/>
    </row>
    <row r="8" spans="1:7" ht="12.75" x14ac:dyDescent="0.2">
      <c r="A8" s="626" t="str">
        <f>'item 1 - he 100%'!A8:D8</f>
        <v>Tecnicos de Eleição</v>
      </c>
      <c r="B8" s="627"/>
      <c r="C8" s="627"/>
      <c r="D8" s="627"/>
      <c r="E8" s="117"/>
    </row>
    <row r="9" spans="1:7" x14ac:dyDescent="0.2">
      <c r="A9" s="4"/>
      <c r="B9" s="20"/>
      <c r="C9" s="20"/>
      <c r="D9" s="20"/>
      <c r="E9" s="20"/>
      <c r="F9" s="20"/>
      <c r="G9" s="5"/>
    </row>
    <row r="10" spans="1:7" x14ac:dyDescent="0.2">
      <c r="A10" s="43" t="s">
        <v>45</v>
      </c>
      <c r="B10" s="44">
        <f>'item 1 - he 100%'!B10</f>
        <v>200</v>
      </c>
      <c r="C10" s="45" t="s">
        <v>44</v>
      </c>
      <c r="D10" s="46"/>
      <c r="E10" s="46"/>
      <c r="F10" s="20"/>
      <c r="G10" s="5"/>
    </row>
    <row r="11" spans="1:7" x14ac:dyDescent="0.2">
      <c r="A11" s="47"/>
      <c r="B11" s="46"/>
      <c r="C11" s="46"/>
      <c r="D11" s="46"/>
      <c r="E11" s="46"/>
      <c r="F11" s="5"/>
      <c r="G11" s="5"/>
    </row>
    <row r="12" spans="1:7" ht="13.5" thickBot="1" x14ac:dyDescent="0.25">
      <c r="A12" s="148" t="s">
        <v>47</v>
      </c>
      <c r="B12" s="46"/>
      <c r="C12" s="46"/>
      <c r="D12" s="46"/>
      <c r="E12" s="46"/>
      <c r="F12" s="5"/>
      <c r="G12" s="5"/>
    </row>
    <row r="13" spans="1:7" ht="12.75" thickBot="1" x14ac:dyDescent="0.25">
      <c r="A13" s="49"/>
      <c r="B13" s="50"/>
      <c r="C13" s="51"/>
      <c r="D13" s="48"/>
      <c r="E13" s="52" t="s">
        <v>38</v>
      </c>
      <c r="F13" s="5"/>
      <c r="G13" s="5"/>
    </row>
    <row r="14" spans="1:7" ht="12.75" thickBot="1" x14ac:dyDescent="0.25">
      <c r="A14" s="53" t="s">
        <v>18</v>
      </c>
      <c r="B14" s="54" t="s">
        <v>20</v>
      </c>
      <c r="C14" s="55" t="s">
        <v>19</v>
      </c>
      <c r="D14" s="149" t="s">
        <v>0</v>
      </c>
      <c r="E14" s="56" t="s">
        <v>14</v>
      </c>
      <c r="F14" s="5"/>
      <c r="G14" s="5"/>
    </row>
    <row r="15" spans="1:7" ht="12.75" thickTop="1" x14ac:dyDescent="0.2">
      <c r="A15" s="57" t="s">
        <v>134</v>
      </c>
      <c r="B15" s="58"/>
      <c r="C15" s="21" t="e">
        <f>D15/$D$17</f>
        <v>#REF!</v>
      </c>
      <c r="D15" s="59" t="e">
        <f>(#REF!/B10)*1.5</f>
        <v>#REF!</v>
      </c>
      <c r="E15" s="60" t="s">
        <v>120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13" t="s">
        <v>123</v>
      </c>
    </row>
    <row r="26" spans="1:5" ht="45" x14ac:dyDescent="0.2">
      <c r="A26" s="74" t="s">
        <v>3</v>
      </c>
      <c r="B26" s="72" t="e">
        <f>#REF!</f>
        <v>#REF!</v>
      </c>
      <c r="C26" s="22" t="e">
        <f t="shared" si="0"/>
        <v>#REF!</v>
      </c>
      <c r="D26" s="35" t="e">
        <f>D17*B26/100</f>
        <v>#REF!</v>
      </c>
      <c r="E26" s="13" t="s">
        <v>122</v>
      </c>
    </row>
    <row r="27" spans="1:5" ht="45" x14ac:dyDescent="0.2">
      <c r="A27" s="74" t="s">
        <v>4</v>
      </c>
      <c r="B27" s="72" t="e">
        <f>#REF!</f>
        <v>#REF!</v>
      </c>
      <c r="C27" s="22" t="e">
        <f t="shared" si="0"/>
        <v>#REF!</v>
      </c>
      <c r="D27" s="35" t="e">
        <f>D17*B27/100</f>
        <v>#REF!</v>
      </c>
      <c r="E27" s="13" t="s">
        <v>124</v>
      </c>
    </row>
    <row r="28" spans="1:5" ht="67.5" x14ac:dyDescent="0.2">
      <c r="A28" s="74" t="s">
        <v>5</v>
      </c>
      <c r="B28" s="72" t="e">
        <f>#REF!</f>
        <v>#REF!</v>
      </c>
      <c r="C28" s="22" t="e">
        <f t="shared" si="0"/>
        <v>#REF!</v>
      </c>
      <c r="D28" s="35" t="e">
        <f>D17*B28/100</f>
        <v>#REF!</v>
      </c>
      <c r="E28" s="13" t="s">
        <v>125</v>
      </c>
    </row>
    <row r="29" spans="1:5" ht="45" x14ac:dyDescent="0.2">
      <c r="A29" s="74" t="s">
        <v>7</v>
      </c>
      <c r="B29" s="72" t="e">
        <f>#REF!</f>
        <v>#REF!</v>
      </c>
      <c r="C29" s="22" t="e">
        <f t="shared" si="0"/>
        <v>#REF!</v>
      </c>
      <c r="D29" s="35" t="e">
        <f>D17*B29/100</f>
        <v>#REF!</v>
      </c>
      <c r="E29" s="13" t="s">
        <v>117</v>
      </c>
    </row>
    <row r="30" spans="1:5" ht="90" x14ac:dyDescent="0.2">
      <c r="A30" s="74" t="s">
        <v>39</v>
      </c>
      <c r="B30" s="72" t="e">
        <f>#REF!</f>
        <v>#REF!</v>
      </c>
      <c r="C30" s="22" t="e">
        <f t="shared" si="0"/>
        <v>#REF!</v>
      </c>
      <c r="D30" s="35" t="e">
        <f>D17*B30/100</f>
        <v>#REF!</v>
      </c>
      <c r="E30" s="73" t="s">
        <v>126</v>
      </c>
    </row>
    <row r="31" spans="1:5" ht="33.75"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75" thickBot="1" x14ac:dyDescent="0.25">
      <c r="A35" s="151" t="s">
        <v>51</v>
      </c>
      <c r="B35" s="66"/>
      <c r="C35" s="24"/>
      <c r="D35" s="39"/>
      <c r="E35" s="67"/>
      <c r="G35" s="8"/>
    </row>
    <row r="36" spans="1:7" x14ac:dyDescent="0.2">
      <c r="A36" s="85"/>
      <c r="B36" s="66"/>
      <c r="C36" s="24"/>
      <c r="D36" s="39"/>
      <c r="E36" s="52" t="s">
        <v>38</v>
      </c>
      <c r="G36" s="8"/>
    </row>
    <row r="37" spans="1:7" x14ac:dyDescent="0.2">
      <c r="A37" s="155" t="s">
        <v>52</v>
      </c>
      <c r="B37" s="156" t="s">
        <v>20</v>
      </c>
      <c r="C37" s="21" t="s">
        <v>19</v>
      </c>
      <c r="D37" s="157" t="s">
        <v>0</v>
      </c>
      <c r="E37" s="158" t="s">
        <v>14</v>
      </c>
      <c r="G37" s="8"/>
    </row>
    <row r="38" spans="1:7" ht="56.25" x14ac:dyDescent="0.2">
      <c r="A38" s="159" t="s">
        <v>54</v>
      </c>
      <c r="B38" s="72" t="e">
        <f>#REF!</f>
        <v>#REF!</v>
      </c>
      <c r="C38" s="42" t="e">
        <f>D38/$D$17</f>
        <v>#REF!</v>
      </c>
      <c r="D38" s="131" t="e">
        <f>$D$17*B38/100</f>
        <v>#REF!</v>
      </c>
      <c r="E38" s="13" t="s">
        <v>104</v>
      </c>
    </row>
    <row r="39" spans="1:7" ht="56.25" x14ac:dyDescent="0.2">
      <c r="A39" s="159" t="s">
        <v>55</v>
      </c>
      <c r="B39" s="72" t="e">
        <f>#REF!</f>
        <v>#REF!</v>
      </c>
      <c r="C39" s="42" t="e">
        <f>D39/$D$17</f>
        <v>#REF!</v>
      </c>
      <c r="D39" s="131" t="e">
        <f>$D$17*B39/100</f>
        <v>#REF!</v>
      </c>
      <c r="E39" s="13" t="s">
        <v>32</v>
      </c>
    </row>
    <row r="40" spans="1:7"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75"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75" thickBot="1" x14ac:dyDescent="0.25">
      <c r="A46" s="164" t="s">
        <v>63</v>
      </c>
      <c r="B46" s="165" t="s">
        <v>20</v>
      </c>
      <c r="C46" s="166" t="s">
        <v>19</v>
      </c>
      <c r="D46" s="167" t="s">
        <v>0</v>
      </c>
      <c r="E46" s="111" t="s">
        <v>14</v>
      </c>
    </row>
    <row r="47" spans="1:7" ht="45.75" thickTop="1" x14ac:dyDescent="0.2">
      <c r="A47" s="168" t="s">
        <v>59</v>
      </c>
      <c r="B47" s="72" t="e">
        <f>#REF!</f>
        <v>#REF!</v>
      </c>
      <c r="C47" s="42" t="e">
        <f>D47/$D$17</f>
        <v>#REF!</v>
      </c>
      <c r="D47" s="131" t="e">
        <f>D17*B47/100</f>
        <v>#REF!</v>
      </c>
      <c r="E47" s="115" t="s">
        <v>112</v>
      </c>
    </row>
    <row r="48" spans="1:7" ht="22.5" thickBot="1" x14ac:dyDescent="0.25">
      <c r="A48" s="161" t="s">
        <v>64</v>
      </c>
      <c r="B48" s="72" t="e">
        <f>B47%*B33</f>
        <v>#REF!</v>
      </c>
      <c r="C48" s="42" t="e">
        <f>D48/$D$17</f>
        <v>#REF!</v>
      </c>
      <c r="D48" s="131" t="e">
        <f>D47*B33/100</f>
        <v>#REF!</v>
      </c>
      <c r="E48" s="115"/>
    </row>
    <row r="49" spans="1:5" ht="12.75"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75" thickBot="1" x14ac:dyDescent="0.25">
      <c r="A53" s="170" t="s">
        <v>65</v>
      </c>
      <c r="B53" s="165" t="s">
        <v>20</v>
      </c>
      <c r="C53" s="171" t="s">
        <v>19</v>
      </c>
      <c r="D53" s="167" t="s">
        <v>0</v>
      </c>
      <c r="E53" s="111" t="s">
        <v>14</v>
      </c>
    </row>
    <row r="54" spans="1:5" ht="90.75" thickTop="1" x14ac:dyDescent="0.2">
      <c r="A54" s="159" t="s">
        <v>67</v>
      </c>
      <c r="B54" s="72" t="e">
        <f>#REF!</f>
        <v>#REF!</v>
      </c>
      <c r="C54" s="42" t="e">
        <f t="shared" ref="C54:C60" si="1">D54/$D$17</f>
        <v>#REF!</v>
      </c>
      <c r="D54" s="131" t="e">
        <f>$D$17*B54/100</f>
        <v>#REF!</v>
      </c>
      <c r="E54" s="13" t="s">
        <v>105</v>
      </c>
    </row>
    <row r="55" spans="1:5" ht="21.75" x14ac:dyDescent="0.2">
      <c r="A55" s="161" t="s">
        <v>114</v>
      </c>
      <c r="B55" s="72" t="e">
        <f>B54%*$B$31</f>
        <v>#REF!</v>
      </c>
      <c r="C55" s="42" t="e">
        <f t="shared" si="1"/>
        <v>#REF!</v>
      </c>
      <c r="D55" s="131" t="e">
        <f>$D$17*B55/100</f>
        <v>#REF!</v>
      </c>
      <c r="E55" s="147" t="s">
        <v>116</v>
      </c>
    </row>
    <row r="56" spans="1:5" ht="21.75" x14ac:dyDescent="0.2">
      <c r="A56" s="161" t="s">
        <v>68</v>
      </c>
      <c r="B56" s="72" t="e">
        <f>B54*8%*50%</f>
        <v>#REF!</v>
      </c>
      <c r="C56" s="42" t="e">
        <f t="shared" si="1"/>
        <v>#REF!</v>
      </c>
      <c r="D56" s="131" t="e">
        <f>D54*8%*50%</f>
        <v>#REF!</v>
      </c>
      <c r="E56" s="130" t="s">
        <v>111</v>
      </c>
    </row>
    <row r="57" spans="1:5" ht="90" x14ac:dyDescent="0.2">
      <c r="A57" s="159" t="s">
        <v>69</v>
      </c>
      <c r="B57" s="72" t="e">
        <f>#REF!</f>
        <v>#REF!</v>
      </c>
      <c r="C57" s="42" t="e">
        <f t="shared" si="1"/>
        <v>#REF!</v>
      </c>
      <c r="D57" s="131" t="e">
        <f>$D$17*B57/100</f>
        <v>#REF!</v>
      </c>
      <c r="E57" s="13" t="s">
        <v>107</v>
      </c>
    </row>
    <row r="58" spans="1:5" ht="21.75" x14ac:dyDescent="0.2">
      <c r="A58" s="161" t="s">
        <v>70</v>
      </c>
      <c r="B58" s="72" t="e">
        <f>B57%*B33</f>
        <v>#REF!</v>
      </c>
      <c r="C58" s="42" t="e">
        <f t="shared" si="1"/>
        <v>#REF!</v>
      </c>
      <c r="D58" s="131" t="e">
        <f>$D$17*B58/100</f>
        <v>#REF!</v>
      </c>
      <c r="E58" s="116"/>
    </row>
    <row r="59" spans="1:5" ht="21.75" x14ac:dyDescent="0.2">
      <c r="A59" s="161" t="s">
        <v>71</v>
      </c>
      <c r="B59" s="72" t="e">
        <f>B57*8%*50%</f>
        <v>#REF!</v>
      </c>
      <c r="C59" s="42" t="e">
        <f t="shared" si="1"/>
        <v>#REF!</v>
      </c>
      <c r="D59" s="131" t="e">
        <f>D57*8%*50%</f>
        <v>#REF!</v>
      </c>
      <c r="E59" s="130" t="s">
        <v>115</v>
      </c>
    </row>
    <row r="60" spans="1:5" ht="113.25" thickBot="1" x14ac:dyDescent="0.25">
      <c r="A60" s="172" t="s">
        <v>108</v>
      </c>
      <c r="B60" s="72" t="e">
        <f>#REF!</f>
        <v>#REF!</v>
      </c>
      <c r="C60" s="42" t="e">
        <f t="shared" si="1"/>
        <v>#REF!</v>
      </c>
      <c r="D60" s="131" t="e">
        <f>$D$17*B60/100</f>
        <v>#REF!</v>
      </c>
      <c r="E60" s="1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1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14"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A122" s="85"/>
      <c r="B122" s="80"/>
      <c r="C122" s="81"/>
      <c r="D122" s="82"/>
      <c r="E122" s="67"/>
    </row>
    <row r="123" spans="1:5" ht="12" customHeight="1" thickBot="1" x14ac:dyDescent="0.25">
      <c r="A123" s="108" t="s">
        <v>133</v>
      </c>
      <c r="B123" s="109"/>
      <c r="C123" s="110"/>
      <c r="D123" s="28" t="e">
        <f>D109+D118</f>
        <v>#REF!</v>
      </c>
      <c r="E123" s="79" t="s">
        <v>27</v>
      </c>
    </row>
    <row r="124" spans="1:5" ht="12" customHeight="1" thickBot="1" x14ac:dyDescent="0.25">
      <c r="C124" s="9"/>
      <c r="D124" s="10"/>
      <c r="E124" s="7"/>
    </row>
    <row r="125" spans="1:5" s="85" customFormat="1" ht="12" customHeight="1" thickBot="1" x14ac:dyDescent="0.25">
      <c r="A125" s="108" t="s">
        <v>132</v>
      </c>
      <c r="B125" s="109"/>
      <c r="C125" s="110"/>
      <c r="D125" s="28" t="e">
        <f>D123*1.6</f>
        <v>#REF!</v>
      </c>
      <c r="E125" s="79"/>
    </row>
    <row r="126" spans="1:5" ht="12" customHeight="1" x14ac:dyDescent="0.25">
      <c r="A126" s="18"/>
      <c r="B126" s="2"/>
      <c r="C126" s="11"/>
      <c r="D126" s="19"/>
      <c r="E126" s="16"/>
    </row>
    <row r="127" spans="1:5" ht="12" customHeight="1" x14ac:dyDescent="0.2">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mergeCells count="6">
    <mergeCell ref="B5:E5"/>
    <mergeCell ref="A8:D8"/>
    <mergeCell ref="A1:E1"/>
    <mergeCell ref="B2:E2"/>
    <mergeCell ref="B3:E3"/>
    <mergeCell ref="B4:E4"/>
  </mergeCells>
  <phoneticPr fontId="19" type="noConversion"/>
  <pageMargins left="0.75" right="0.75" top="1" bottom="1" header="0.49212598499999999" footer="0.49212598499999999"/>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tabColor indexed="50"/>
  </sheetPr>
  <dimension ref="A1:G3606"/>
  <sheetViews>
    <sheetView showGridLines="0" topLeftCell="A118" workbookViewId="0">
      <selection activeCell="D125" sqref="D125"/>
    </sheetView>
  </sheetViews>
  <sheetFormatPr defaultColWidth="26.7109375" defaultRowHeight="12" x14ac:dyDescent="0.2"/>
  <cols>
    <col min="1" max="1" width="25.140625" style="85" customWidth="1"/>
    <col min="2" max="2" width="8.7109375" style="80" customWidth="1"/>
    <col min="3" max="3" width="10" style="85" customWidth="1"/>
    <col min="4" max="4" width="12.7109375" style="85" customWidth="1"/>
    <col min="5" max="5" width="37.42578125" style="85" customWidth="1"/>
    <col min="6" max="6" width="1.5703125" style="85" customWidth="1"/>
    <col min="7" max="16384" width="26.7109375" style="85"/>
  </cols>
  <sheetData>
    <row r="1" spans="1:7" ht="15.75" x14ac:dyDescent="0.25">
      <c r="A1" s="645" t="s">
        <v>136</v>
      </c>
      <c r="B1" s="646"/>
      <c r="C1" s="646"/>
      <c r="D1" s="646"/>
      <c r="E1" s="647"/>
    </row>
    <row r="2" spans="1:7" ht="12.75" x14ac:dyDescent="0.2">
      <c r="A2" s="218" t="s">
        <v>15</v>
      </c>
      <c r="B2" s="648"/>
      <c r="C2" s="649"/>
      <c r="D2" s="649"/>
      <c r="E2" s="650"/>
    </row>
    <row r="3" spans="1:7" ht="12.75" x14ac:dyDescent="0.2">
      <c r="A3" s="219" t="s">
        <v>16</v>
      </c>
      <c r="B3" s="651"/>
      <c r="C3" s="652"/>
      <c r="D3" s="652"/>
      <c r="E3" s="653"/>
    </row>
    <row r="4" spans="1:7" x14ac:dyDescent="0.2">
      <c r="A4" s="219" t="s">
        <v>17</v>
      </c>
      <c r="B4" s="654" t="e">
        <f>#REF!</f>
        <v>#REF!</v>
      </c>
      <c r="C4" s="655"/>
      <c r="D4" s="655"/>
      <c r="E4" s="656"/>
    </row>
    <row r="5" spans="1:7" ht="12.75" x14ac:dyDescent="0.2">
      <c r="A5" s="220" t="s">
        <v>109</v>
      </c>
      <c r="B5" s="640"/>
      <c r="C5" s="641"/>
      <c r="D5" s="641"/>
      <c r="E5" s="642"/>
    </row>
    <row r="6" spans="1:7" x14ac:dyDescent="0.2">
      <c r="A6" s="49"/>
      <c r="B6" s="221"/>
      <c r="C6" s="222"/>
      <c r="D6" s="223"/>
      <c r="E6" s="223"/>
    </row>
    <row r="7" spans="1:7" x14ac:dyDescent="0.2">
      <c r="A7" s="224" t="s">
        <v>110</v>
      </c>
      <c r="B7" s="225"/>
      <c r="C7" s="225"/>
      <c r="D7" s="226"/>
      <c r="E7" s="227"/>
    </row>
    <row r="8" spans="1:7" ht="12.75" x14ac:dyDescent="0.2">
      <c r="A8" s="643" t="s">
        <v>131</v>
      </c>
      <c r="B8" s="644"/>
      <c r="C8" s="644"/>
      <c r="D8" s="644"/>
      <c r="E8" s="228"/>
    </row>
    <row r="9" spans="1:7" x14ac:dyDescent="0.2">
      <c r="A9" s="47"/>
      <c r="B9" s="46"/>
      <c r="C9" s="46"/>
      <c r="D9" s="46"/>
      <c r="E9" s="46"/>
      <c r="F9" s="46"/>
      <c r="G9" s="48"/>
    </row>
    <row r="10" spans="1:7" x14ac:dyDescent="0.2">
      <c r="A10" s="43" t="s">
        <v>45</v>
      </c>
      <c r="B10" s="44">
        <v>200</v>
      </c>
      <c r="C10" s="45" t="s">
        <v>44</v>
      </c>
      <c r="D10" s="46"/>
      <c r="E10" s="46"/>
      <c r="F10" s="46"/>
      <c r="G10" s="48"/>
    </row>
    <row r="11" spans="1:7" x14ac:dyDescent="0.2">
      <c r="A11" s="47"/>
      <c r="B11" s="46"/>
      <c r="C11" s="46"/>
      <c r="D11" s="46"/>
      <c r="E11" s="46"/>
      <c r="F11" s="48"/>
      <c r="G11" s="48"/>
    </row>
    <row r="12" spans="1:7" ht="13.5" thickBot="1" x14ac:dyDescent="0.25">
      <c r="A12" s="148" t="s">
        <v>47</v>
      </c>
      <c r="B12" s="46"/>
      <c r="C12" s="46"/>
      <c r="D12" s="46"/>
      <c r="E12" s="46"/>
      <c r="F12" s="48"/>
      <c r="G12" s="48"/>
    </row>
    <row r="13" spans="1:7" ht="12.75" thickBot="1" x14ac:dyDescent="0.25">
      <c r="A13" s="49"/>
      <c r="B13" s="50"/>
      <c r="C13" s="51"/>
      <c r="D13" s="48"/>
      <c r="E13" s="52" t="s">
        <v>38</v>
      </c>
      <c r="F13" s="48"/>
      <c r="G13" s="48"/>
    </row>
    <row r="14" spans="1:7" ht="12.75" thickBot="1" x14ac:dyDescent="0.25">
      <c r="A14" s="53" t="s">
        <v>18</v>
      </c>
      <c r="B14" s="54" t="s">
        <v>20</v>
      </c>
      <c r="C14" s="55" t="s">
        <v>19</v>
      </c>
      <c r="D14" s="149" t="s">
        <v>0</v>
      </c>
      <c r="E14" s="56" t="s">
        <v>14</v>
      </c>
      <c r="F14" s="48"/>
      <c r="G14" s="48"/>
    </row>
    <row r="15" spans="1:7" ht="12.75" thickTop="1" x14ac:dyDescent="0.2">
      <c r="A15" s="57" t="s">
        <v>43</v>
      </c>
      <c r="B15" s="58"/>
      <c r="C15" s="21" t="e">
        <f>D15/$D$17</f>
        <v>#REF!</v>
      </c>
      <c r="D15" s="59" t="e">
        <f>(#REF!/B10)*2</f>
        <v>#REF!</v>
      </c>
      <c r="E15" s="60" t="s">
        <v>130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73" t="s">
        <v>123</v>
      </c>
    </row>
    <row r="26" spans="1:5" ht="45" x14ac:dyDescent="0.2">
      <c r="A26" s="74" t="s">
        <v>3</v>
      </c>
      <c r="B26" s="72" t="e">
        <f>#REF!</f>
        <v>#REF!</v>
      </c>
      <c r="C26" s="22" t="e">
        <f t="shared" si="0"/>
        <v>#REF!</v>
      </c>
      <c r="D26" s="35" t="e">
        <f>D17*B26/100</f>
        <v>#REF!</v>
      </c>
      <c r="E26" s="73" t="s">
        <v>122</v>
      </c>
    </row>
    <row r="27" spans="1:5" ht="45" x14ac:dyDescent="0.2">
      <c r="A27" s="74" t="s">
        <v>4</v>
      </c>
      <c r="B27" s="72" t="e">
        <f>#REF!</f>
        <v>#REF!</v>
      </c>
      <c r="C27" s="22" t="e">
        <f t="shared" si="0"/>
        <v>#REF!</v>
      </c>
      <c r="D27" s="35" t="e">
        <f>D17*B27/100</f>
        <v>#REF!</v>
      </c>
      <c r="E27" s="73" t="s">
        <v>124</v>
      </c>
    </row>
    <row r="28" spans="1:5" ht="67.5" x14ac:dyDescent="0.2">
      <c r="A28" s="74" t="s">
        <v>5</v>
      </c>
      <c r="B28" s="72" t="e">
        <f>#REF!</f>
        <v>#REF!</v>
      </c>
      <c r="C28" s="22" t="e">
        <f t="shared" si="0"/>
        <v>#REF!</v>
      </c>
      <c r="D28" s="35" t="e">
        <f>D17*B28/100</f>
        <v>#REF!</v>
      </c>
      <c r="E28" s="73" t="s">
        <v>125</v>
      </c>
    </row>
    <row r="29" spans="1:5" ht="45" x14ac:dyDescent="0.2">
      <c r="A29" s="74" t="s">
        <v>7</v>
      </c>
      <c r="B29" s="72" t="e">
        <f>#REF!</f>
        <v>#REF!</v>
      </c>
      <c r="C29" s="22" t="e">
        <f t="shared" si="0"/>
        <v>#REF!</v>
      </c>
      <c r="D29" s="35" t="e">
        <f>D17*B29/100</f>
        <v>#REF!</v>
      </c>
      <c r="E29" s="73" t="s">
        <v>117</v>
      </c>
    </row>
    <row r="30" spans="1:5" ht="90" x14ac:dyDescent="0.2">
      <c r="A30" s="74" t="s">
        <v>39</v>
      </c>
      <c r="B30" s="72" t="e">
        <f>#REF!</f>
        <v>#REF!</v>
      </c>
      <c r="C30" s="22" t="e">
        <f t="shared" si="0"/>
        <v>#REF!</v>
      </c>
      <c r="D30" s="35" t="e">
        <f>D17*B30/100</f>
        <v>#REF!</v>
      </c>
      <c r="E30" s="73" t="s">
        <v>126</v>
      </c>
    </row>
    <row r="31" spans="1:5" ht="33" customHeight="1"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75" thickBot="1" x14ac:dyDescent="0.25">
      <c r="A35" s="151" t="s">
        <v>51</v>
      </c>
      <c r="B35" s="66"/>
      <c r="C35" s="24"/>
      <c r="D35" s="39"/>
      <c r="E35" s="67"/>
      <c r="G35" s="229"/>
    </row>
    <row r="36" spans="1:7" x14ac:dyDescent="0.2">
      <c r="B36" s="66"/>
      <c r="C36" s="24"/>
      <c r="D36" s="39"/>
      <c r="E36" s="52" t="s">
        <v>38</v>
      </c>
      <c r="G36" s="229"/>
    </row>
    <row r="37" spans="1:7" x14ac:dyDescent="0.2">
      <c r="A37" s="155" t="s">
        <v>52</v>
      </c>
      <c r="B37" s="156" t="s">
        <v>20</v>
      </c>
      <c r="C37" s="21" t="s">
        <v>19</v>
      </c>
      <c r="D37" s="157" t="s">
        <v>0</v>
      </c>
      <c r="E37" s="158" t="s">
        <v>14</v>
      </c>
      <c r="G37" s="229"/>
    </row>
    <row r="38" spans="1:7" ht="56.25" x14ac:dyDescent="0.2">
      <c r="A38" s="159" t="s">
        <v>54</v>
      </c>
      <c r="B38" s="72" t="e">
        <f>#REF!</f>
        <v>#REF!</v>
      </c>
      <c r="C38" s="42" t="e">
        <f>D38/$D$17</f>
        <v>#REF!</v>
      </c>
      <c r="D38" s="131" t="e">
        <f>$D$17*B38/100</f>
        <v>#REF!</v>
      </c>
      <c r="E38" s="73" t="s">
        <v>104</v>
      </c>
    </row>
    <row r="39" spans="1:7" ht="56.25" x14ac:dyDescent="0.2">
      <c r="A39" s="159" t="s">
        <v>55</v>
      </c>
      <c r="B39" s="72" t="e">
        <f>#REF!</f>
        <v>#REF!</v>
      </c>
      <c r="C39" s="42" t="e">
        <f>D39/$D$17</f>
        <v>#REF!</v>
      </c>
      <c r="D39" s="131" t="e">
        <f>$D$17*B39/100</f>
        <v>#REF!</v>
      </c>
      <c r="E39" s="73" t="s">
        <v>32</v>
      </c>
    </row>
    <row r="40" spans="1:7"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75"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75" thickBot="1" x14ac:dyDescent="0.25">
      <c r="A46" s="164" t="s">
        <v>63</v>
      </c>
      <c r="B46" s="165" t="s">
        <v>20</v>
      </c>
      <c r="C46" s="166" t="s">
        <v>19</v>
      </c>
      <c r="D46" s="167" t="s">
        <v>0</v>
      </c>
      <c r="E46" s="158" t="s">
        <v>14</v>
      </c>
    </row>
    <row r="47" spans="1:7" ht="45.75" thickTop="1" x14ac:dyDescent="0.2">
      <c r="A47" s="168" t="s">
        <v>59</v>
      </c>
      <c r="B47" s="72" t="e">
        <f>#REF!</f>
        <v>#REF!</v>
      </c>
      <c r="C47" s="42" t="e">
        <f>D47/$D$17</f>
        <v>#REF!</v>
      </c>
      <c r="D47" s="131" t="e">
        <f>D17*B47/100</f>
        <v>#REF!</v>
      </c>
      <c r="E47" s="232" t="s">
        <v>112</v>
      </c>
    </row>
    <row r="48" spans="1:7" ht="22.5" thickBot="1" x14ac:dyDescent="0.25">
      <c r="A48" s="161" t="s">
        <v>64</v>
      </c>
      <c r="B48" s="72" t="e">
        <f>B47%*B33</f>
        <v>#REF!</v>
      </c>
      <c r="C48" s="42" t="e">
        <f>D48/$D$17</f>
        <v>#REF!</v>
      </c>
      <c r="D48" s="131" t="e">
        <f>D47*B33/100</f>
        <v>#REF!</v>
      </c>
      <c r="E48" s="232"/>
    </row>
    <row r="49" spans="1:5" ht="12.75"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75" thickBot="1" x14ac:dyDescent="0.25">
      <c r="A53" s="170" t="s">
        <v>65</v>
      </c>
      <c r="B53" s="165" t="s">
        <v>20</v>
      </c>
      <c r="C53" s="171" t="s">
        <v>19</v>
      </c>
      <c r="D53" s="167" t="s">
        <v>0</v>
      </c>
      <c r="E53" s="158" t="s">
        <v>14</v>
      </c>
    </row>
    <row r="54" spans="1:5" ht="90.75" thickTop="1" x14ac:dyDescent="0.2">
      <c r="A54" s="159" t="s">
        <v>67</v>
      </c>
      <c r="B54" s="72" t="e">
        <f>#REF!</f>
        <v>#REF!</v>
      </c>
      <c r="C54" s="42" t="e">
        <f t="shared" ref="C54:C60" si="1">D54/$D$17</f>
        <v>#REF!</v>
      </c>
      <c r="D54" s="131" t="e">
        <f>$D$17*B54/100</f>
        <v>#REF!</v>
      </c>
      <c r="E54" s="73" t="s">
        <v>105</v>
      </c>
    </row>
    <row r="55" spans="1:5" ht="21.75" x14ac:dyDescent="0.2">
      <c r="A55" s="161" t="s">
        <v>114</v>
      </c>
      <c r="B55" s="72" t="e">
        <f>B54%*$B$31</f>
        <v>#REF!</v>
      </c>
      <c r="C55" s="42" t="e">
        <f t="shared" si="1"/>
        <v>#REF!</v>
      </c>
      <c r="D55" s="131" t="e">
        <f>$D$17*B55/100</f>
        <v>#REF!</v>
      </c>
      <c r="E55" s="233" t="s">
        <v>116</v>
      </c>
    </row>
    <row r="56" spans="1:5" ht="21.75" x14ac:dyDescent="0.2">
      <c r="A56" s="161" t="s">
        <v>68</v>
      </c>
      <c r="B56" s="72" t="e">
        <f>B54*8%*50%</f>
        <v>#REF!</v>
      </c>
      <c r="C56" s="42" t="e">
        <f t="shared" si="1"/>
        <v>#REF!</v>
      </c>
      <c r="D56" s="131" t="e">
        <f>D54*8%*50%</f>
        <v>#REF!</v>
      </c>
      <c r="E56" s="234" t="s">
        <v>111</v>
      </c>
    </row>
    <row r="57" spans="1:5" ht="90" x14ac:dyDescent="0.2">
      <c r="A57" s="159" t="s">
        <v>69</v>
      </c>
      <c r="B57" s="72" t="e">
        <f>#REF!</f>
        <v>#REF!</v>
      </c>
      <c r="C57" s="42" t="e">
        <f t="shared" si="1"/>
        <v>#REF!</v>
      </c>
      <c r="D57" s="131" t="e">
        <f>$D$17*B57/100</f>
        <v>#REF!</v>
      </c>
      <c r="E57" s="73" t="s">
        <v>107</v>
      </c>
    </row>
    <row r="58" spans="1:5" ht="21.75" x14ac:dyDescent="0.2">
      <c r="A58" s="161" t="s">
        <v>70</v>
      </c>
      <c r="B58" s="72" t="e">
        <f>B57%*B33</f>
        <v>#REF!</v>
      </c>
      <c r="C58" s="42" t="e">
        <f t="shared" si="1"/>
        <v>#REF!</v>
      </c>
      <c r="D58" s="131" t="e">
        <f>$D$17*B58/100</f>
        <v>#REF!</v>
      </c>
      <c r="E58" s="173"/>
    </row>
    <row r="59" spans="1:5" ht="21.75" x14ac:dyDescent="0.2">
      <c r="A59" s="161" t="s">
        <v>71</v>
      </c>
      <c r="B59" s="72" t="e">
        <f>B57*8%*50%</f>
        <v>#REF!</v>
      </c>
      <c r="C59" s="42" t="e">
        <f t="shared" si="1"/>
        <v>#REF!</v>
      </c>
      <c r="D59" s="131" t="e">
        <f>D57*8%*50%</f>
        <v>#REF!</v>
      </c>
      <c r="E59" s="234" t="s">
        <v>115</v>
      </c>
    </row>
    <row r="60" spans="1:5" ht="113.25" thickBot="1" x14ac:dyDescent="0.25">
      <c r="A60" s="172" t="s">
        <v>108</v>
      </c>
      <c r="B60" s="72" t="e">
        <f>#REF!</f>
        <v>#REF!</v>
      </c>
      <c r="C60" s="42" t="e">
        <f t="shared" si="1"/>
        <v>#REF!</v>
      </c>
      <c r="D60" s="131" t="e">
        <f>$D$17*B60/100</f>
        <v>#REF!</v>
      </c>
      <c r="E60" s="7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7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60"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81"/>
      <c r="D124" s="82"/>
      <c r="E124" s="67"/>
    </row>
    <row r="125" spans="1:5" ht="12" customHeight="1" thickBot="1" x14ac:dyDescent="0.25">
      <c r="A125" s="108" t="s">
        <v>135</v>
      </c>
      <c r="B125" s="109"/>
      <c r="C125" s="110"/>
      <c r="D125" s="28" t="e">
        <f>D123*1.6</f>
        <v>#REF!</v>
      </c>
      <c r="E125" s="79"/>
    </row>
    <row r="126" spans="1:5" ht="12" customHeight="1" x14ac:dyDescent="0.25">
      <c r="A126" s="174"/>
      <c r="B126" s="90"/>
      <c r="C126" s="91"/>
      <c r="D126" s="235"/>
      <c r="E126" s="236"/>
    </row>
    <row r="127" spans="1:5" ht="12" customHeight="1" x14ac:dyDescent="0.2">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B5:E5"/>
    <mergeCell ref="A8:D8"/>
    <mergeCell ref="A1:E1"/>
    <mergeCell ref="B2:E2"/>
    <mergeCell ref="B3:E3"/>
    <mergeCell ref="B4:E4"/>
  </mergeCells>
  <phoneticPr fontId="19" type="noConversion"/>
  <pageMargins left="0.75" right="0.75" top="1" bottom="1" header="0.49212598499999999" footer="0.4921259849999999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6">
    <tabColor theme="0"/>
  </sheetPr>
  <dimension ref="A1:V126"/>
  <sheetViews>
    <sheetView view="pageBreakPreview" zoomScaleNormal="100" zoomScaleSheetLayoutView="100" workbookViewId="0">
      <selection activeCell="B73" sqref="B73"/>
    </sheetView>
  </sheetViews>
  <sheetFormatPr defaultRowHeight="12.75" x14ac:dyDescent="0.2"/>
  <cols>
    <col min="1" max="1" width="5.5703125" style="434" customWidth="1"/>
    <col min="2" max="2" width="44.85546875" style="419" customWidth="1"/>
    <col min="3" max="7" width="13.7109375" style="419" customWidth="1"/>
    <col min="8" max="8" width="9.85546875" style="419" customWidth="1"/>
    <col min="9" max="13" width="9.140625" style="419"/>
    <col min="14" max="14" width="10.7109375" style="419" customWidth="1"/>
    <col min="15" max="15" width="10.85546875" style="419" customWidth="1"/>
    <col min="16" max="22" width="9.140625" style="419"/>
    <col min="23" max="16384" width="9.140625" style="420"/>
  </cols>
  <sheetData>
    <row r="1" spans="1:15" ht="20.25" customHeight="1" x14ac:dyDescent="0.2">
      <c r="A1" s="657" t="str">
        <f>'POSTO - Licitante'!A1:Q1</f>
        <v>TRIBUNAL REGIONAL ELEITORAL DO PARANÁ</v>
      </c>
      <c r="B1" s="657"/>
      <c r="C1" s="657"/>
      <c r="D1" s="657"/>
      <c r="E1" s="657"/>
      <c r="F1" s="657"/>
      <c r="G1" s="288"/>
      <c r="H1" s="288"/>
      <c r="I1" s="288"/>
      <c r="J1" s="288"/>
      <c r="K1" s="288"/>
      <c r="L1" s="288"/>
      <c r="M1" s="288"/>
      <c r="N1" s="288"/>
      <c r="O1" s="288"/>
    </row>
    <row r="2" spans="1:15" ht="15" customHeight="1" x14ac:dyDescent="0.2">
      <c r="A2" s="661" t="str">
        <f>'POSTO - Licitante'!A2:Q2</f>
        <v>PLANILHA DE FORMAÇÃO DE CUSTOS E PREÇOS - BASE LICITANTE</v>
      </c>
      <c r="B2" s="661"/>
      <c r="C2" s="661"/>
      <c r="D2" s="661"/>
      <c r="E2" s="661"/>
      <c r="F2" s="661"/>
      <c r="G2" s="289"/>
      <c r="H2" s="289"/>
      <c r="I2" s="289"/>
      <c r="J2" s="289"/>
      <c r="K2" s="289"/>
      <c r="L2" s="289"/>
      <c r="M2" s="289"/>
      <c r="N2" s="289"/>
      <c r="O2" s="289"/>
    </row>
    <row r="3" spans="1:15" ht="15.75" x14ac:dyDescent="0.25">
      <c r="A3" s="660" t="str">
        <f>'POSTO - Licitante'!A3:Q3</f>
        <v>Serviços de Limpeza e Conservação - Polo 4 - Maringá</v>
      </c>
      <c r="B3" s="660"/>
      <c r="C3" s="660"/>
      <c r="D3" s="660"/>
      <c r="E3" s="660"/>
      <c r="F3" s="660"/>
      <c r="G3" s="290"/>
      <c r="H3" s="290"/>
      <c r="I3" s="290"/>
      <c r="J3" s="290"/>
      <c r="K3" s="290"/>
      <c r="L3" s="290"/>
      <c r="M3" s="290"/>
      <c r="N3" s="290"/>
      <c r="O3" s="290"/>
    </row>
    <row r="4" spans="1:15" ht="18" x14ac:dyDescent="0.25">
      <c r="A4" s="659"/>
      <c r="B4" s="659"/>
      <c r="C4" s="659"/>
      <c r="D4" s="659"/>
      <c r="E4" s="659"/>
      <c r="F4" s="659"/>
      <c r="G4" s="291"/>
      <c r="H4" s="291"/>
      <c r="I4" s="291"/>
      <c r="J4" s="291"/>
      <c r="K4" s="291"/>
      <c r="L4" s="291"/>
      <c r="M4" s="291"/>
      <c r="N4" s="291"/>
      <c r="O4" s="259"/>
    </row>
    <row r="5" spans="1:15" ht="12.75" customHeight="1" x14ac:dyDescent="0.25">
      <c r="A5" s="602" t="str">
        <f>'POSTO - Licitante'!A8:Q8</f>
        <v>NOME DA EMPRESA</v>
      </c>
      <c r="B5" s="603"/>
      <c r="C5" s="603"/>
      <c r="D5" s="603"/>
      <c r="E5" s="603"/>
      <c r="F5" s="604"/>
      <c r="G5" s="291"/>
      <c r="H5" s="291"/>
      <c r="I5" s="291"/>
      <c r="J5" s="291"/>
      <c r="K5" s="291"/>
      <c r="L5" s="291"/>
      <c r="M5" s="291"/>
      <c r="N5" s="291"/>
      <c r="O5" s="259"/>
    </row>
    <row r="6" spans="1:15" ht="12.75" customHeight="1" x14ac:dyDescent="0.25">
      <c r="A6" s="605" t="str">
        <f>'POSTO - Licitante'!A9:Q9</f>
        <v>CNPJ</v>
      </c>
      <c r="B6" s="606"/>
      <c r="C6" s="606"/>
      <c r="D6" s="606"/>
      <c r="E6" s="606"/>
      <c r="F6" s="607"/>
      <c r="G6" s="291"/>
      <c r="H6" s="291"/>
      <c r="I6" s="291"/>
      <c r="J6" s="291"/>
      <c r="K6" s="291"/>
      <c r="L6" s="291"/>
      <c r="M6" s="291"/>
      <c r="N6" s="291"/>
      <c r="O6" s="259"/>
    </row>
    <row r="7" spans="1:15" ht="12.75" customHeight="1" thickBot="1" x14ac:dyDescent="0.3">
      <c r="A7" s="313"/>
      <c r="B7" s="313"/>
      <c r="C7" s="313"/>
      <c r="D7" s="313"/>
      <c r="E7" s="313"/>
      <c r="F7" s="313"/>
      <c r="G7" s="291"/>
      <c r="H7" s="291"/>
      <c r="I7" s="291"/>
      <c r="J7" s="291"/>
      <c r="K7" s="291"/>
      <c r="L7" s="291"/>
      <c r="M7" s="291"/>
      <c r="N7" s="291"/>
      <c r="O7" s="259"/>
    </row>
    <row r="8" spans="1:15" ht="25.5" customHeight="1" thickBot="1" x14ac:dyDescent="0.3">
      <c r="A8" s="662" t="s">
        <v>431</v>
      </c>
      <c r="B8" s="663"/>
      <c r="C8" s="663"/>
      <c r="D8" s="663"/>
      <c r="E8" s="663"/>
      <c r="F8" s="664"/>
      <c r="G8" s="421"/>
      <c r="H8" s="421"/>
      <c r="I8" s="421"/>
      <c r="J8" s="421"/>
      <c r="K8" s="421"/>
      <c r="L8" s="421"/>
      <c r="M8" s="421"/>
      <c r="N8" s="421"/>
      <c r="O8" s="421"/>
    </row>
    <row r="9" spans="1:15" ht="25.5" customHeight="1" thickBot="1" x14ac:dyDescent="0.3">
      <c r="A9" s="658" t="s">
        <v>189</v>
      </c>
      <c r="B9" s="658"/>
      <c r="C9" s="296"/>
      <c r="D9" s="296"/>
      <c r="E9" s="296"/>
      <c r="F9" s="296"/>
      <c r="G9" s="422"/>
      <c r="H9" s="422"/>
    </row>
    <row r="10" spans="1:15" ht="39" thickTop="1" x14ac:dyDescent="0.2">
      <c r="A10" s="437" t="s">
        <v>137</v>
      </c>
      <c r="B10" s="437" t="s">
        <v>308</v>
      </c>
      <c r="C10" s="437" t="s">
        <v>307</v>
      </c>
      <c r="D10" s="437" t="s">
        <v>200</v>
      </c>
      <c r="E10" s="438" t="s">
        <v>190</v>
      </c>
      <c r="F10" s="439" t="s">
        <v>191</v>
      </c>
      <c r="G10" s="422"/>
      <c r="H10" s="422"/>
    </row>
    <row r="11" spans="1:15" x14ac:dyDescent="0.2">
      <c r="A11" s="508">
        <v>1</v>
      </c>
      <c r="B11" s="312" t="s">
        <v>309</v>
      </c>
      <c r="C11" s="509" t="s">
        <v>310</v>
      </c>
      <c r="D11" s="531"/>
      <c r="E11" s="532"/>
      <c r="F11" s="433">
        <f>ROUND((D11*E11),2)</f>
        <v>0</v>
      </c>
    </row>
    <row r="12" spans="1:15" ht="12.75" customHeight="1" x14ac:dyDescent="0.2">
      <c r="A12" s="510">
        <v>2</v>
      </c>
      <c r="B12" s="511" t="s">
        <v>311</v>
      </c>
      <c r="C12" s="512" t="s">
        <v>310</v>
      </c>
      <c r="D12" s="531"/>
      <c r="E12" s="532"/>
      <c r="F12" s="456">
        <f t="shared" ref="F12:F35" si="0">ROUND((D12*E12),2)</f>
        <v>0</v>
      </c>
    </row>
    <row r="13" spans="1:15" x14ac:dyDescent="0.2">
      <c r="A13" s="508">
        <v>3</v>
      </c>
      <c r="B13" s="312" t="s">
        <v>312</v>
      </c>
      <c r="C13" s="509" t="s">
        <v>310</v>
      </c>
      <c r="D13" s="531"/>
      <c r="E13" s="532"/>
      <c r="F13" s="433">
        <f t="shared" si="0"/>
        <v>0</v>
      </c>
    </row>
    <row r="14" spans="1:15" ht="51" x14ac:dyDescent="0.2">
      <c r="A14" s="510">
        <v>4</v>
      </c>
      <c r="B14" s="511" t="s">
        <v>313</v>
      </c>
      <c r="C14" s="512" t="s">
        <v>314</v>
      </c>
      <c r="D14" s="531"/>
      <c r="E14" s="532"/>
      <c r="F14" s="456">
        <f t="shared" si="0"/>
        <v>0</v>
      </c>
    </row>
    <row r="15" spans="1:15" ht="38.25" x14ac:dyDescent="0.2">
      <c r="A15" s="508">
        <v>5</v>
      </c>
      <c r="B15" s="312" t="s">
        <v>433</v>
      </c>
      <c r="C15" s="509" t="s">
        <v>314</v>
      </c>
      <c r="D15" s="531"/>
      <c r="E15" s="532"/>
      <c r="F15" s="433">
        <f t="shared" si="0"/>
        <v>0</v>
      </c>
    </row>
    <row r="16" spans="1:15" ht="36.75" customHeight="1" x14ac:dyDescent="0.2">
      <c r="A16" s="510">
        <v>6</v>
      </c>
      <c r="B16" s="511" t="s">
        <v>316</v>
      </c>
      <c r="C16" s="512" t="s">
        <v>310</v>
      </c>
      <c r="D16" s="531"/>
      <c r="E16" s="532"/>
      <c r="F16" s="456">
        <f t="shared" si="0"/>
        <v>0</v>
      </c>
    </row>
    <row r="17" spans="1:6" ht="37.5" customHeight="1" x14ac:dyDescent="0.2">
      <c r="A17" s="508">
        <v>7</v>
      </c>
      <c r="B17" s="312" t="s">
        <v>317</v>
      </c>
      <c r="C17" s="509" t="s">
        <v>310</v>
      </c>
      <c r="D17" s="531"/>
      <c r="E17" s="532"/>
      <c r="F17" s="433">
        <f t="shared" si="0"/>
        <v>0</v>
      </c>
    </row>
    <row r="18" spans="1:6" ht="25.5" x14ac:dyDescent="0.2">
      <c r="A18" s="510">
        <v>8</v>
      </c>
      <c r="B18" s="511" t="s">
        <v>318</v>
      </c>
      <c r="C18" s="512" t="s">
        <v>310</v>
      </c>
      <c r="D18" s="531"/>
      <c r="E18" s="532"/>
      <c r="F18" s="456">
        <f t="shared" si="0"/>
        <v>0</v>
      </c>
    </row>
    <row r="19" spans="1:6" ht="38.25" x14ac:dyDescent="0.2">
      <c r="A19" s="508">
        <v>9</v>
      </c>
      <c r="B19" s="312" t="s">
        <v>319</v>
      </c>
      <c r="C19" s="509" t="s">
        <v>307</v>
      </c>
      <c r="D19" s="531"/>
      <c r="E19" s="532"/>
      <c r="F19" s="433">
        <f t="shared" si="0"/>
        <v>0</v>
      </c>
    </row>
    <row r="20" spans="1:6" ht="25.5" x14ac:dyDescent="0.2">
      <c r="A20" s="510">
        <v>10</v>
      </c>
      <c r="B20" s="511" t="s">
        <v>320</v>
      </c>
      <c r="C20" s="512" t="s">
        <v>321</v>
      </c>
      <c r="D20" s="531"/>
      <c r="E20" s="532"/>
      <c r="F20" s="456">
        <f t="shared" si="0"/>
        <v>0</v>
      </c>
    </row>
    <row r="21" spans="1:6" ht="25.5" x14ac:dyDescent="0.2">
      <c r="A21" s="508">
        <v>11</v>
      </c>
      <c r="B21" s="312" t="s">
        <v>322</v>
      </c>
      <c r="C21" s="509" t="s">
        <v>321</v>
      </c>
      <c r="D21" s="531"/>
      <c r="E21" s="532"/>
      <c r="F21" s="433">
        <f t="shared" si="0"/>
        <v>0</v>
      </c>
    </row>
    <row r="22" spans="1:6" ht="38.25" x14ac:dyDescent="0.2">
      <c r="A22" s="510">
        <v>12</v>
      </c>
      <c r="B22" s="511" t="s">
        <v>323</v>
      </c>
      <c r="C22" s="512" t="s">
        <v>307</v>
      </c>
      <c r="D22" s="531"/>
      <c r="E22" s="532"/>
      <c r="F22" s="456">
        <f t="shared" si="0"/>
        <v>0</v>
      </c>
    </row>
    <row r="23" spans="1:6" ht="25.5" x14ac:dyDescent="0.2">
      <c r="A23" s="508">
        <v>13</v>
      </c>
      <c r="B23" s="312" t="s">
        <v>324</v>
      </c>
      <c r="C23" s="509" t="s">
        <v>310</v>
      </c>
      <c r="D23" s="531"/>
      <c r="E23" s="532"/>
      <c r="F23" s="433">
        <f t="shared" si="0"/>
        <v>0</v>
      </c>
    </row>
    <row r="24" spans="1:6" ht="38.25" x14ac:dyDescent="0.2">
      <c r="A24" s="510">
        <v>14</v>
      </c>
      <c r="B24" s="511" t="s">
        <v>325</v>
      </c>
      <c r="C24" s="512" t="s">
        <v>310</v>
      </c>
      <c r="D24" s="531"/>
      <c r="E24" s="532"/>
      <c r="F24" s="456">
        <f t="shared" si="0"/>
        <v>0</v>
      </c>
    </row>
    <row r="25" spans="1:6" ht="25.5" x14ac:dyDescent="0.2">
      <c r="A25" s="508">
        <v>15</v>
      </c>
      <c r="B25" s="312" t="s">
        <v>326</v>
      </c>
      <c r="C25" s="509" t="s">
        <v>307</v>
      </c>
      <c r="D25" s="531"/>
      <c r="E25" s="532"/>
      <c r="F25" s="433">
        <f t="shared" si="0"/>
        <v>0</v>
      </c>
    </row>
    <row r="26" spans="1:6" ht="38.25" x14ac:dyDescent="0.2">
      <c r="A26" s="510">
        <v>16</v>
      </c>
      <c r="B26" s="511" t="s">
        <v>327</v>
      </c>
      <c r="C26" s="512" t="s">
        <v>310</v>
      </c>
      <c r="D26" s="531"/>
      <c r="E26" s="532"/>
      <c r="F26" s="456">
        <f t="shared" si="0"/>
        <v>0</v>
      </c>
    </row>
    <row r="27" spans="1:6" ht="25.5" x14ac:dyDescent="0.2">
      <c r="A27" s="508">
        <v>17</v>
      </c>
      <c r="B27" s="312" t="s">
        <v>328</v>
      </c>
      <c r="C27" s="509" t="s">
        <v>307</v>
      </c>
      <c r="D27" s="531"/>
      <c r="E27" s="532"/>
      <c r="F27" s="433">
        <f t="shared" si="0"/>
        <v>0</v>
      </c>
    </row>
    <row r="28" spans="1:6" ht="24" customHeight="1" x14ac:dyDescent="0.2">
      <c r="A28" s="510">
        <v>18</v>
      </c>
      <c r="B28" s="511" t="s">
        <v>329</v>
      </c>
      <c r="C28" s="512" t="s">
        <v>321</v>
      </c>
      <c r="D28" s="531"/>
      <c r="E28" s="532"/>
      <c r="F28" s="456">
        <f t="shared" si="0"/>
        <v>0</v>
      </c>
    </row>
    <row r="29" spans="1:6" ht="51" x14ac:dyDescent="0.2">
      <c r="A29" s="508">
        <v>19</v>
      </c>
      <c r="B29" s="312" t="s">
        <v>330</v>
      </c>
      <c r="C29" s="509" t="s">
        <v>321</v>
      </c>
      <c r="D29" s="531"/>
      <c r="E29" s="532"/>
      <c r="F29" s="433">
        <f t="shared" si="0"/>
        <v>0</v>
      </c>
    </row>
    <row r="30" spans="1:6" ht="51" x14ac:dyDescent="0.2">
      <c r="A30" s="510">
        <v>20</v>
      </c>
      <c r="B30" s="511" t="s">
        <v>335</v>
      </c>
      <c r="C30" s="512" t="s">
        <v>307</v>
      </c>
      <c r="D30" s="531"/>
      <c r="E30" s="532"/>
      <c r="F30" s="456">
        <f t="shared" si="0"/>
        <v>0</v>
      </c>
    </row>
    <row r="31" spans="1:6" ht="51" x14ac:dyDescent="0.2">
      <c r="A31" s="508">
        <v>21</v>
      </c>
      <c r="B31" s="312" t="s">
        <v>336</v>
      </c>
      <c r="C31" s="509" t="s">
        <v>307</v>
      </c>
      <c r="D31" s="531"/>
      <c r="E31" s="532"/>
      <c r="F31" s="433">
        <f t="shared" si="0"/>
        <v>0</v>
      </c>
    </row>
    <row r="32" spans="1:6" ht="25.5" x14ac:dyDescent="0.2">
      <c r="A32" s="510">
        <v>22</v>
      </c>
      <c r="B32" s="511" t="s">
        <v>331</v>
      </c>
      <c r="C32" s="512" t="s">
        <v>310</v>
      </c>
      <c r="D32" s="531"/>
      <c r="E32" s="532"/>
      <c r="F32" s="456">
        <f t="shared" si="0"/>
        <v>0</v>
      </c>
    </row>
    <row r="33" spans="1:8" x14ac:dyDescent="0.2">
      <c r="A33" s="508">
        <v>23</v>
      </c>
      <c r="B33" s="312" t="s">
        <v>332</v>
      </c>
      <c r="C33" s="509" t="s">
        <v>333</v>
      </c>
      <c r="D33" s="531"/>
      <c r="E33" s="532"/>
      <c r="F33" s="433">
        <f t="shared" si="0"/>
        <v>0</v>
      </c>
    </row>
    <row r="34" spans="1:8" ht="27" customHeight="1" x14ac:dyDescent="0.2">
      <c r="A34" s="510">
        <v>24</v>
      </c>
      <c r="B34" s="511" t="s">
        <v>334</v>
      </c>
      <c r="C34" s="512" t="s">
        <v>310</v>
      </c>
      <c r="D34" s="531"/>
      <c r="E34" s="532"/>
      <c r="F34" s="456">
        <f t="shared" si="0"/>
        <v>0</v>
      </c>
    </row>
    <row r="35" spans="1:8" ht="27" customHeight="1" x14ac:dyDescent="0.2">
      <c r="A35" s="508">
        <v>25</v>
      </c>
      <c r="B35" s="312" t="s">
        <v>407</v>
      </c>
      <c r="C35" s="509" t="s">
        <v>310</v>
      </c>
      <c r="D35" s="531"/>
      <c r="E35" s="532"/>
      <c r="F35" s="433">
        <f t="shared" si="0"/>
        <v>0</v>
      </c>
    </row>
    <row r="36" spans="1:8" ht="25.5" customHeight="1" thickBot="1" x14ac:dyDescent="0.3">
      <c r="A36" s="658" t="s">
        <v>192</v>
      </c>
      <c r="B36" s="658"/>
      <c r="C36" s="658"/>
      <c r="D36" s="658"/>
      <c r="E36" s="444"/>
      <c r="F36" s="444"/>
      <c r="G36" s="422"/>
      <c r="H36" s="422"/>
    </row>
    <row r="37" spans="1:8" ht="39" thickTop="1" x14ac:dyDescent="0.2">
      <c r="A37" s="437" t="s">
        <v>137</v>
      </c>
      <c r="B37" s="437" t="s">
        <v>308</v>
      </c>
      <c r="C37" s="437" t="s">
        <v>307</v>
      </c>
      <c r="D37" s="437" t="s">
        <v>200</v>
      </c>
      <c r="E37" s="438" t="s">
        <v>190</v>
      </c>
      <c r="F37" s="439" t="s">
        <v>191</v>
      </c>
      <c r="G37" s="422"/>
      <c r="H37" s="422"/>
    </row>
    <row r="38" spans="1:8" ht="25.5" x14ac:dyDescent="0.2">
      <c r="A38" s="508">
        <v>1</v>
      </c>
      <c r="B38" s="312" t="s">
        <v>337</v>
      </c>
      <c r="C38" s="509" t="s">
        <v>321</v>
      </c>
      <c r="D38" s="531"/>
      <c r="E38" s="532"/>
      <c r="F38" s="433">
        <f>ROUND((D38*E38),2)</f>
        <v>0</v>
      </c>
    </row>
    <row r="39" spans="1:8" ht="25.5" x14ac:dyDescent="0.2">
      <c r="A39" s="510">
        <v>2</v>
      </c>
      <c r="B39" s="511" t="s">
        <v>338</v>
      </c>
      <c r="C39" s="512" t="s">
        <v>314</v>
      </c>
      <c r="D39" s="531"/>
      <c r="E39" s="532"/>
      <c r="F39" s="456">
        <f t="shared" ref="F39:F42" si="1">ROUND((D39*E39),2)</f>
        <v>0</v>
      </c>
      <c r="G39" s="422"/>
      <c r="H39" s="422"/>
    </row>
    <row r="40" spans="1:8" ht="26.25" customHeight="1" x14ac:dyDescent="0.2">
      <c r="A40" s="508">
        <v>3</v>
      </c>
      <c r="B40" s="312" t="s">
        <v>339</v>
      </c>
      <c r="C40" s="509" t="s">
        <v>321</v>
      </c>
      <c r="D40" s="531"/>
      <c r="E40" s="532"/>
      <c r="F40" s="433">
        <f t="shared" si="1"/>
        <v>0</v>
      </c>
    </row>
    <row r="41" spans="1:8" ht="38.25" x14ac:dyDescent="0.2">
      <c r="A41" s="510">
        <v>4</v>
      </c>
      <c r="B41" s="511" t="s">
        <v>340</v>
      </c>
      <c r="C41" s="512" t="s">
        <v>314</v>
      </c>
      <c r="D41" s="531"/>
      <c r="E41" s="532"/>
      <c r="F41" s="456">
        <f t="shared" si="1"/>
        <v>0</v>
      </c>
      <c r="G41" s="422"/>
      <c r="H41" s="422"/>
    </row>
    <row r="42" spans="1:8" x14ac:dyDescent="0.2">
      <c r="A42" s="508">
        <v>5</v>
      </c>
      <c r="B42" s="312" t="s">
        <v>341</v>
      </c>
      <c r="C42" s="509" t="s">
        <v>342</v>
      </c>
      <c r="D42" s="531"/>
      <c r="E42" s="532"/>
      <c r="F42" s="433">
        <f t="shared" si="1"/>
        <v>0</v>
      </c>
    </row>
    <row r="43" spans="1:8" ht="25.5" customHeight="1" thickBot="1" x14ac:dyDescent="0.3">
      <c r="A43" s="658" t="s">
        <v>343</v>
      </c>
      <c r="B43" s="658"/>
      <c r="C43" s="658"/>
      <c r="D43" s="658"/>
      <c r="E43" s="444"/>
      <c r="F43" s="444"/>
      <c r="G43" s="422"/>
      <c r="H43" s="422"/>
    </row>
    <row r="44" spans="1:8" ht="36.75" thickTop="1" x14ac:dyDescent="0.2">
      <c r="A44" s="437" t="s">
        <v>137</v>
      </c>
      <c r="B44" s="437" t="s">
        <v>308</v>
      </c>
      <c r="C44" s="293" t="s">
        <v>196</v>
      </c>
      <c r="D44" s="293" t="s">
        <v>369</v>
      </c>
      <c r="E44" s="293" t="s">
        <v>190</v>
      </c>
      <c r="F44" s="293" t="s">
        <v>199</v>
      </c>
    </row>
    <row r="45" spans="1:8" ht="25.5" x14ac:dyDescent="0.2">
      <c r="A45" s="508">
        <v>1</v>
      </c>
      <c r="B45" s="312" t="s">
        <v>344</v>
      </c>
      <c r="C45" s="509">
        <v>1</v>
      </c>
      <c r="D45" s="509">
        <v>30</v>
      </c>
      <c r="E45" s="532"/>
      <c r="F45" s="433">
        <f>ROUND(((E45*C45)/D45),2)</f>
        <v>0</v>
      </c>
    </row>
    <row r="46" spans="1:8" ht="25.5" x14ac:dyDescent="0.2">
      <c r="A46" s="510">
        <v>2</v>
      </c>
      <c r="B46" s="511" t="s">
        <v>345</v>
      </c>
      <c r="C46" s="512">
        <v>1</v>
      </c>
      <c r="D46" s="512">
        <v>30</v>
      </c>
      <c r="E46" s="532"/>
      <c r="F46" s="456">
        <f t="shared" ref="F46:F55" si="2">ROUND(((E46*C46)/D46),2)</f>
        <v>0</v>
      </c>
    </row>
    <row r="47" spans="1:8" x14ac:dyDescent="0.2">
      <c r="A47" s="508">
        <v>3</v>
      </c>
      <c r="B47" s="312" t="s">
        <v>346</v>
      </c>
      <c r="C47" s="509">
        <v>1</v>
      </c>
      <c r="D47" s="509">
        <v>30</v>
      </c>
      <c r="E47" s="532"/>
      <c r="F47" s="433">
        <f t="shared" si="2"/>
        <v>0</v>
      </c>
    </row>
    <row r="48" spans="1:8" x14ac:dyDescent="0.2">
      <c r="A48" s="510">
        <v>4</v>
      </c>
      <c r="B48" s="511" t="s">
        <v>347</v>
      </c>
      <c r="C48" s="512">
        <v>1</v>
      </c>
      <c r="D48" s="512">
        <v>30</v>
      </c>
      <c r="E48" s="532"/>
      <c r="F48" s="456">
        <f t="shared" si="2"/>
        <v>0</v>
      </c>
    </row>
    <row r="49" spans="1:8" ht="12.75" customHeight="1" x14ac:dyDescent="0.2">
      <c r="A49" s="508">
        <v>5</v>
      </c>
      <c r="B49" s="312" t="s">
        <v>361</v>
      </c>
      <c r="C49" s="509">
        <v>1</v>
      </c>
      <c r="D49" s="509">
        <v>30</v>
      </c>
      <c r="E49" s="532"/>
      <c r="F49" s="433">
        <f t="shared" si="2"/>
        <v>0</v>
      </c>
    </row>
    <row r="50" spans="1:8" x14ac:dyDescent="0.2">
      <c r="A50" s="510">
        <v>6</v>
      </c>
      <c r="B50" s="511" t="s">
        <v>360</v>
      </c>
      <c r="C50" s="512">
        <v>1</v>
      </c>
      <c r="D50" s="512">
        <v>30</v>
      </c>
      <c r="E50" s="532"/>
      <c r="F50" s="456">
        <f t="shared" si="2"/>
        <v>0</v>
      </c>
    </row>
    <row r="51" spans="1:8" x14ac:dyDescent="0.2">
      <c r="A51" s="508">
        <v>7</v>
      </c>
      <c r="B51" s="312" t="s">
        <v>359</v>
      </c>
      <c r="C51" s="509">
        <v>1</v>
      </c>
      <c r="D51" s="509">
        <v>30</v>
      </c>
      <c r="E51" s="532"/>
      <c r="F51" s="433">
        <f t="shared" si="2"/>
        <v>0</v>
      </c>
    </row>
    <row r="52" spans="1:8" ht="25.5" x14ac:dyDescent="0.2">
      <c r="A52" s="510">
        <v>8</v>
      </c>
      <c r="B52" s="511" t="s">
        <v>348</v>
      </c>
      <c r="C52" s="512">
        <v>2</v>
      </c>
      <c r="D52" s="512">
        <v>30</v>
      </c>
      <c r="E52" s="532"/>
      <c r="F52" s="456">
        <f t="shared" si="2"/>
        <v>0</v>
      </c>
    </row>
    <row r="53" spans="1:8" ht="25.5" x14ac:dyDescent="0.2">
      <c r="A53" s="508">
        <v>9</v>
      </c>
      <c r="B53" s="312" t="s">
        <v>362</v>
      </c>
      <c r="C53" s="509">
        <v>4</v>
      </c>
      <c r="D53" s="509">
        <v>30</v>
      </c>
      <c r="E53" s="532"/>
      <c r="F53" s="433">
        <f t="shared" si="2"/>
        <v>0</v>
      </c>
      <c r="G53" s="422"/>
      <c r="H53" s="422"/>
    </row>
    <row r="54" spans="1:8" ht="25.5" x14ac:dyDescent="0.2">
      <c r="A54" s="510">
        <v>10</v>
      </c>
      <c r="B54" s="511" t="s">
        <v>363</v>
      </c>
      <c r="C54" s="512">
        <v>2</v>
      </c>
      <c r="D54" s="512">
        <v>30</v>
      </c>
      <c r="E54" s="532"/>
      <c r="F54" s="456">
        <f t="shared" si="2"/>
        <v>0</v>
      </c>
      <c r="G54" s="422"/>
      <c r="H54" s="422"/>
    </row>
    <row r="55" spans="1:8" x14ac:dyDescent="0.2">
      <c r="A55" s="508">
        <v>11</v>
      </c>
      <c r="B55" s="312" t="s">
        <v>349</v>
      </c>
      <c r="C55" s="509">
        <v>2</v>
      </c>
      <c r="D55" s="509">
        <v>30</v>
      </c>
      <c r="E55" s="532"/>
      <c r="F55" s="433">
        <f t="shared" si="2"/>
        <v>0</v>
      </c>
    </row>
    <row r="56" spans="1:8" ht="25.5" customHeight="1" thickBot="1" x14ac:dyDescent="0.3">
      <c r="A56" s="658" t="s">
        <v>195</v>
      </c>
      <c r="B56" s="658" t="s">
        <v>195</v>
      </c>
      <c r="C56" s="658"/>
      <c r="D56" s="658"/>
      <c r="E56" s="444"/>
      <c r="F56" s="444"/>
      <c r="G56" s="422"/>
      <c r="H56" s="422"/>
    </row>
    <row r="57" spans="1:8" ht="36.75" thickTop="1" x14ac:dyDescent="0.2">
      <c r="A57" s="437" t="s">
        <v>137</v>
      </c>
      <c r="B57" s="437" t="s">
        <v>308</v>
      </c>
      <c r="C57" s="293" t="s">
        <v>196</v>
      </c>
      <c r="D57" s="293" t="s">
        <v>370</v>
      </c>
      <c r="E57" s="293" t="s">
        <v>190</v>
      </c>
      <c r="F57" s="293" t="s">
        <v>194</v>
      </c>
      <c r="G57" s="422"/>
      <c r="H57" s="422"/>
    </row>
    <row r="58" spans="1:8" ht="25.5" x14ac:dyDescent="0.2">
      <c r="A58" s="508">
        <v>1</v>
      </c>
      <c r="B58" s="312" t="s">
        <v>364</v>
      </c>
      <c r="C58" s="509">
        <v>1</v>
      </c>
      <c r="D58" s="509">
        <v>120</v>
      </c>
      <c r="E58" s="532"/>
      <c r="F58" s="433">
        <f>ROUND(((E58*C58)/D58),2)</f>
        <v>0</v>
      </c>
      <c r="G58" s="422"/>
      <c r="H58" s="422"/>
    </row>
    <row r="59" spans="1:8" ht="51" x14ac:dyDescent="0.2">
      <c r="A59" s="510">
        <v>2</v>
      </c>
      <c r="B59" s="511" t="s">
        <v>351</v>
      </c>
      <c r="C59" s="512">
        <v>1</v>
      </c>
      <c r="D59" s="512">
        <v>120</v>
      </c>
      <c r="E59" s="532"/>
      <c r="F59" s="456">
        <f t="shared" ref="F59:F60" si="3">ROUND(((E59*C59)/D59),2)</f>
        <v>0</v>
      </c>
      <c r="G59" s="422"/>
      <c r="H59" s="422"/>
    </row>
    <row r="60" spans="1:8" x14ac:dyDescent="0.2">
      <c r="A60" s="508">
        <v>3</v>
      </c>
      <c r="B60" s="312" t="s">
        <v>352</v>
      </c>
      <c r="C60" s="509">
        <v>1</v>
      </c>
      <c r="D60" s="509">
        <v>120</v>
      </c>
      <c r="E60" s="532"/>
      <c r="F60" s="433">
        <f t="shared" si="3"/>
        <v>0</v>
      </c>
    </row>
    <row r="61" spans="1:8" ht="25.5" customHeight="1" thickBot="1" x14ac:dyDescent="0.3">
      <c r="A61" s="658" t="s">
        <v>366</v>
      </c>
      <c r="B61" s="658"/>
      <c r="C61" s="658"/>
      <c r="D61" s="658"/>
      <c r="E61" s="444"/>
      <c r="F61" s="444"/>
      <c r="G61" s="422"/>
      <c r="H61" s="422"/>
    </row>
    <row r="62" spans="1:8" ht="39" customHeight="1" thickTop="1" x14ac:dyDescent="0.2">
      <c r="A62" s="437" t="s">
        <v>137</v>
      </c>
      <c r="B62" s="437" t="s">
        <v>308</v>
      </c>
      <c r="C62" s="293" t="s">
        <v>197</v>
      </c>
      <c r="D62" s="293" t="s">
        <v>198</v>
      </c>
      <c r="E62" s="293" t="s">
        <v>190</v>
      </c>
      <c r="F62" s="293" t="s">
        <v>191</v>
      </c>
    </row>
    <row r="63" spans="1:8" ht="25.5" x14ac:dyDescent="0.2">
      <c r="A63" s="508">
        <v>1</v>
      </c>
      <c r="B63" s="312" t="s">
        <v>353</v>
      </c>
      <c r="C63" s="509">
        <v>3</v>
      </c>
      <c r="D63" s="509">
        <v>10</v>
      </c>
      <c r="E63" s="532"/>
      <c r="F63" s="433">
        <f>ROUND(((C63*E63)/D63),2)</f>
        <v>0</v>
      </c>
    </row>
    <row r="64" spans="1:8" ht="25.5" x14ac:dyDescent="0.2">
      <c r="A64" s="510">
        <v>2</v>
      </c>
      <c r="B64" s="511" t="s">
        <v>354</v>
      </c>
      <c r="C64" s="512">
        <v>3</v>
      </c>
      <c r="D64" s="512">
        <v>10</v>
      </c>
      <c r="E64" s="532"/>
      <c r="F64" s="456">
        <f t="shared" ref="F64:F70" si="4">ROUND(((C64*E64)/D64),2)</f>
        <v>0</v>
      </c>
    </row>
    <row r="65" spans="1:8" ht="25.5" x14ac:dyDescent="0.2">
      <c r="A65" s="508">
        <v>3</v>
      </c>
      <c r="B65" s="312" t="s">
        <v>355</v>
      </c>
      <c r="C65" s="509">
        <v>2</v>
      </c>
      <c r="D65" s="509">
        <v>10</v>
      </c>
      <c r="E65" s="532"/>
      <c r="F65" s="433">
        <f t="shared" si="4"/>
        <v>0</v>
      </c>
    </row>
    <row r="66" spans="1:8" ht="51" x14ac:dyDescent="0.2">
      <c r="A66" s="510">
        <v>4</v>
      </c>
      <c r="B66" s="511" t="s">
        <v>356</v>
      </c>
      <c r="C66" s="512">
        <v>1</v>
      </c>
      <c r="D66" s="512">
        <v>10</v>
      </c>
      <c r="E66" s="532"/>
      <c r="F66" s="456">
        <f t="shared" si="4"/>
        <v>0</v>
      </c>
    </row>
    <row r="67" spans="1:8" x14ac:dyDescent="0.2">
      <c r="A67" s="508">
        <v>5</v>
      </c>
      <c r="B67" s="312" t="s">
        <v>434</v>
      </c>
      <c r="C67" s="509">
        <v>2</v>
      </c>
      <c r="D67" s="509">
        <v>15</v>
      </c>
      <c r="E67" s="532"/>
      <c r="F67" s="433">
        <f t="shared" si="4"/>
        <v>0</v>
      </c>
    </row>
    <row r="68" spans="1:8" ht="38.25" x14ac:dyDescent="0.2">
      <c r="A68" s="510">
        <v>6</v>
      </c>
      <c r="B68" s="511" t="s">
        <v>357</v>
      </c>
      <c r="C68" s="512">
        <v>1</v>
      </c>
      <c r="D68" s="512">
        <v>15</v>
      </c>
      <c r="E68" s="532"/>
      <c r="F68" s="456">
        <f t="shared" si="4"/>
        <v>0</v>
      </c>
    </row>
    <row r="69" spans="1:8" ht="25.5" x14ac:dyDescent="0.2">
      <c r="A69" s="508">
        <v>7</v>
      </c>
      <c r="B69" s="312" t="s">
        <v>358</v>
      </c>
      <c r="C69" s="509">
        <v>2</v>
      </c>
      <c r="D69" s="509">
        <v>15</v>
      </c>
      <c r="E69" s="532"/>
      <c r="F69" s="433">
        <f t="shared" si="4"/>
        <v>0</v>
      </c>
    </row>
    <row r="70" spans="1:8" ht="25.5" x14ac:dyDescent="0.2">
      <c r="A70" s="510">
        <v>8</v>
      </c>
      <c r="B70" s="511" t="s">
        <v>365</v>
      </c>
      <c r="C70" s="512">
        <v>1</v>
      </c>
      <c r="D70" s="512">
        <v>30</v>
      </c>
      <c r="E70" s="532"/>
      <c r="F70" s="456">
        <f t="shared" si="4"/>
        <v>0</v>
      </c>
    </row>
    <row r="71" spans="1:8" ht="25.5" customHeight="1" thickBot="1" x14ac:dyDescent="0.3">
      <c r="A71" s="658" t="s">
        <v>367</v>
      </c>
      <c r="B71" s="658"/>
      <c r="C71" s="658"/>
      <c r="D71" s="658"/>
      <c r="E71" s="444"/>
      <c r="F71" s="444"/>
      <c r="G71" s="422"/>
      <c r="H71" s="422"/>
    </row>
    <row r="72" spans="1:8" ht="39" customHeight="1" thickTop="1" x14ac:dyDescent="0.2">
      <c r="A72" s="437" t="s">
        <v>137</v>
      </c>
      <c r="B72" s="437" t="s">
        <v>308</v>
      </c>
      <c r="C72" s="293" t="s">
        <v>197</v>
      </c>
      <c r="D72" s="293" t="s">
        <v>198</v>
      </c>
      <c r="E72" s="293" t="s">
        <v>190</v>
      </c>
      <c r="F72" s="293" t="s">
        <v>191</v>
      </c>
    </row>
    <row r="73" spans="1:8" ht="25.5" customHeight="1" x14ac:dyDescent="0.2">
      <c r="A73" s="508">
        <v>1</v>
      </c>
      <c r="B73" s="533"/>
      <c r="C73" s="531"/>
      <c r="D73" s="531"/>
      <c r="E73" s="532"/>
      <c r="F73" s="433">
        <f>ROUND((IF(AND(C73="",D73="",E73="")=TRUE,0,((E73*C73)/D73))),2)</f>
        <v>0</v>
      </c>
    </row>
    <row r="74" spans="1:8" ht="25.5" customHeight="1" x14ac:dyDescent="0.2">
      <c r="A74" s="510">
        <v>2</v>
      </c>
      <c r="B74" s="533"/>
      <c r="C74" s="531"/>
      <c r="D74" s="531"/>
      <c r="E74" s="532"/>
      <c r="F74" s="456">
        <f t="shared" ref="F74:F78" si="5">ROUND((IF(AND(C74="",D74="",E74="")=TRUE,0,((E74*C74)/D74))),2)</f>
        <v>0</v>
      </c>
    </row>
    <row r="75" spans="1:8" ht="25.5" customHeight="1" x14ac:dyDescent="0.2">
      <c r="A75" s="508">
        <v>3</v>
      </c>
      <c r="B75" s="533"/>
      <c r="C75" s="531"/>
      <c r="D75" s="531"/>
      <c r="E75" s="532"/>
      <c r="F75" s="433">
        <f t="shared" si="5"/>
        <v>0</v>
      </c>
    </row>
    <row r="76" spans="1:8" ht="25.5" customHeight="1" x14ac:dyDescent="0.2">
      <c r="A76" s="510">
        <v>4</v>
      </c>
      <c r="B76" s="533"/>
      <c r="C76" s="531"/>
      <c r="D76" s="531"/>
      <c r="E76" s="532"/>
      <c r="F76" s="456">
        <f t="shared" si="5"/>
        <v>0</v>
      </c>
    </row>
    <row r="77" spans="1:8" ht="25.5" customHeight="1" x14ac:dyDescent="0.2">
      <c r="A77" s="508">
        <v>5</v>
      </c>
      <c r="B77" s="533"/>
      <c r="C77" s="531"/>
      <c r="D77" s="531"/>
      <c r="E77" s="532"/>
      <c r="F77" s="433">
        <f t="shared" si="5"/>
        <v>0</v>
      </c>
    </row>
    <row r="78" spans="1:8" ht="25.5" customHeight="1" x14ac:dyDescent="0.2">
      <c r="A78" s="510">
        <v>6</v>
      </c>
      <c r="B78" s="533"/>
      <c r="C78" s="531"/>
      <c r="D78" s="531"/>
      <c r="E78" s="532"/>
      <c r="F78" s="456">
        <f t="shared" si="5"/>
        <v>0</v>
      </c>
    </row>
    <row r="79" spans="1:8" ht="13.5" thickBot="1" x14ac:dyDescent="0.25">
      <c r="A79" s="430"/>
      <c r="B79" s="440"/>
      <c r="C79" s="459"/>
      <c r="D79" s="431"/>
      <c r="E79" s="358"/>
      <c r="F79" s="432"/>
    </row>
    <row r="80" spans="1:8" ht="13.5" thickBot="1" x14ac:dyDescent="0.25">
      <c r="A80" s="457" t="s">
        <v>374</v>
      </c>
      <c r="B80" s="356"/>
      <c r="C80" s="459"/>
      <c r="D80" s="431"/>
      <c r="E80" s="445" t="s">
        <v>368</v>
      </c>
      <c r="F80" s="251">
        <f>SUM(F11:F78)</f>
        <v>0</v>
      </c>
    </row>
    <row r="81" spans="1:6" x14ac:dyDescent="0.2">
      <c r="A81" s="441"/>
      <c r="B81" s="553" t="s">
        <v>148</v>
      </c>
      <c r="C81" s="552"/>
      <c r="D81" s="297"/>
      <c r="E81" s="298"/>
      <c r="F81" s="420"/>
    </row>
    <row r="82" spans="1:6" x14ac:dyDescent="0.2">
      <c r="E82" s="423"/>
      <c r="F82" s="423"/>
    </row>
    <row r="83" spans="1:6" x14ac:dyDescent="0.2">
      <c r="E83" s="423"/>
      <c r="F83" s="423"/>
    </row>
    <row r="84" spans="1:6" x14ac:dyDescent="0.2">
      <c r="E84" s="423"/>
      <c r="F84" s="423"/>
    </row>
    <row r="85" spans="1:6" x14ac:dyDescent="0.2">
      <c r="E85" s="423"/>
      <c r="F85" s="423"/>
    </row>
    <row r="86" spans="1:6" x14ac:dyDescent="0.2">
      <c r="E86" s="423"/>
      <c r="F86" s="423"/>
    </row>
    <row r="87" spans="1:6" x14ac:dyDescent="0.2">
      <c r="E87" s="423"/>
      <c r="F87" s="423"/>
    </row>
    <row r="88" spans="1:6" x14ac:dyDescent="0.2">
      <c r="E88" s="423"/>
      <c r="F88" s="423"/>
    </row>
    <row r="89" spans="1:6" x14ac:dyDescent="0.2">
      <c r="E89" s="423"/>
      <c r="F89" s="423"/>
    </row>
    <row r="90" spans="1:6" x14ac:dyDescent="0.2">
      <c r="E90" s="423"/>
      <c r="F90" s="423"/>
    </row>
    <row r="91" spans="1:6" x14ac:dyDescent="0.2">
      <c r="E91" s="423"/>
      <c r="F91" s="423"/>
    </row>
    <row r="92" spans="1:6" x14ac:dyDescent="0.2">
      <c r="E92" s="423"/>
      <c r="F92" s="423"/>
    </row>
    <row r="93" spans="1:6" x14ac:dyDescent="0.2">
      <c r="E93" s="423"/>
      <c r="F93" s="423"/>
    </row>
    <row r="94" spans="1:6" x14ac:dyDescent="0.2">
      <c r="E94" s="423"/>
      <c r="F94" s="423"/>
    </row>
    <row r="95" spans="1:6" x14ac:dyDescent="0.2">
      <c r="E95" s="423"/>
      <c r="F95" s="423"/>
    </row>
    <row r="96" spans="1:6" x14ac:dyDescent="0.2">
      <c r="E96" s="423"/>
      <c r="F96" s="423"/>
    </row>
    <row r="97" spans="5:6" x14ac:dyDescent="0.2">
      <c r="E97" s="423"/>
      <c r="F97" s="423"/>
    </row>
    <row r="98" spans="5:6" x14ac:dyDescent="0.2">
      <c r="E98" s="423"/>
      <c r="F98" s="423"/>
    </row>
    <row r="99" spans="5:6" x14ac:dyDescent="0.2">
      <c r="E99" s="423"/>
      <c r="F99" s="423"/>
    </row>
    <row r="100" spans="5:6" x14ac:dyDescent="0.2">
      <c r="E100" s="423"/>
      <c r="F100" s="423"/>
    </row>
    <row r="101" spans="5:6" x14ac:dyDescent="0.2">
      <c r="E101" s="423"/>
      <c r="F101" s="423"/>
    </row>
    <row r="102" spans="5:6" x14ac:dyDescent="0.2">
      <c r="E102" s="423"/>
      <c r="F102" s="423"/>
    </row>
    <row r="103" spans="5:6" x14ac:dyDescent="0.2">
      <c r="E103" s="423"/>
      <c r="F103" s="423"/>
    </row>
    <row r="104" spans="5:6" x14ac:dyDescent="0.2">
      <c r="E104" s="423"/>
      <c r="F104" s="423"/>
    </row>
    <row r="105" spans="5:6" x14ac:dyDescent="0.2">
      <c r="E105" s="423"/>
      <c r="F105" s="423"/>
    </row>
    <row r="106" spans="5:6" x14ac:dyDescent="0.2">
      <c r="E106" s="423"/>
      <c r="F106" s="423"/>
    </row>
    <row r="107" spans="5:6" x14ac:dyDescent="0.2">
      <c r="E107" s="423"/>
      <c r="F107" s="423"/>
    </row>
    <row r="108" spans="5:6" x14ac:dyDescent="0.2">
      <c r="E108" s="423"/>
      <c r="F108" s="423"/>
    </row>
    <row r="109" spans="5:6" x14ac:dyDescent="0.2">
      <c r="E109" s="423"/>
      <c r="F109" s="423"/>
    </row>
    <row r="110" spans="5:6" x14ac:dyDescent="0.2">
      <c r="E110" s="423"/>
      <c r="F110" s="423"/>
    </row>
    <row r="111" spans="5:6" x14ac:dyDescent="0.2">
      <c r="E111" s="423"/>
      <c r="F111" s="423"/>
    </row>
    <row r="112" spans="5:6" x14ac:dyDescent="0.2">
      <c r="E112" s="423"/>
      <c r="F112" s="423"/>
    </row>
    <row r="113" spans="5:6" x14ac:dyDescent="0.2">
      <c r="E113" s="423"/>
      <c r="F113" s="423"/>
    </row>
    <row r="114" spans="5:6" x14ac:dyDescent="0.2">
      <c r="E114" s="423"/>
      <c r="F114" s="423"/>
    </row>
    <row r="115" spans="5:6" x14ac:dyDescent="0.2">
      <c r="E115" s="423"/>
      <c r="F115" s="423"/>
    </row>
    <row r="116" spans="5:6" x14ac:dyDescent="0.2">
      <c r="E116" s="423"/>
      <c r="F116" s="423"/>
    </row>
    <row r="117" spans="5:6" x14ac:dyDescent="0.2">
      <c r="E117" s="423"/>
      <c r="F117" s="423"/>
    </row>
    <row r="118" spans="5:6" x14ac:dyDescent="0.2">
      <c r="E118" s="423"/>
      <c r="F118" s="423"/>
    </row>
    <row r="119" spans="5:6" x14ac:dyDescent="0.2">
      <c r="E119" s="423"/>
      <c r="F119" s="423"/>
    </row>
    <row r="120" spans="5:6" x14ac:dyDescent="0.2">
      <c r="E120" s="423"/>
      <c r="F120" s="423"/>
    </row>
    <row r="121" spans="5:6" x14ac:dyDescent="0.2">
      <c r="E121" s="423"/>
      <c r="F121" s="423"/>
    </row>
    <row r="122" spans="5:6" x14ac:dyDescent="0.2">
      <c r="E122" s="423"/>
      <c r="F122" s="423"/>
    </row>
    <row r="123" spans="5:6" x14ac:dyDescent="0.2">
      <c r="E123" s="423"/>
      <c r="F123" s="423"/>
    </row>
    <row r="124" spans="5:6" x14ac:dyDescent="0.2">
      <c r="E124" s="423"/>
      <c r="F124" s="423"/>
    </row>
    <row r="125" spans="5:6" x14ac:dyDescent="0.2">
      <c r="E125" s="423"/>
      <c r="F125" s="423"/>
    </row>
    <row r="126" spans="5:6" x14ac:dyDescent="0.2">
      <c r="E126" s="423"/>
      <c r="F126" s="423"/>
    </row>
  </sheetData>
  <sheetProtection algorithmName="SHA-512" hashValue="C/lnKXwZTfIsS40Uuy5MTATrTNto13iZD5prih3hxgl+deqGoHj3l6xH7Khiuu9F0aBxi0AFQJs+7QidqHXUfQ==" saltValue="HVzRhOcsN7UMVCfl41JwNw==" spinCount="100000" sheet="1" objects="1" scenarios="1" selectLockedCells="1"/>
  <mergeCells count="18">
    <mergeCell ref="A71:B71"/>
    <mergeCell ref="C71:D71"/>
    <mergeCell ref="C43:D43"/>
    <mergeCell ref="A61:B61"/>
    <mergeCell ref="C61:D61"/>
    <mergeCell ref="A1:F1"/>
    <mergeCell ref="A56:B56"/>
    <mergeCell ref="A36:B36"/>
    <mergeCell ref="C36:D36"/>
    <mergeCell ref="C56:D56"/>
    <mergeCell ref="A43:B43"/>
    <mergeCell ref="A4:F4"/>
    <mergeCell ref="A3:F3"/>
    <mergeCell ref="A2:F2"/>
    <mergeCell ref="A9:B9"/>
    <mergeCell ref="A8:F8"/>
    <mergeCell ref="A6:F6"/>
    <mergeCell ref="A5:F5"/>
  </mergeCells>
  <printOptions horizontalCentered="1"/>
  <pageMargins left="0.27559055118110237" right="0.27559055118110237" top="0.6692913385826772" bottom="0.39370078740157483" header="0.15748031496062992" footer="3.937007874015748E-2"/>
  <pageSetup paperSize="9" scale="60" orientation="portrait" r:id="rId1"/>
  <headerFooter>
    <oddHeader>&amp;C&amp;G&amp;R&amp;8&amp;P</oddHeader>
    <oddFooter>&amp;L&amp;G
&amp;"Arial,Negrito"&amp;8&amp;K0070C0   SGEC/COC/SECOFC</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0">
    <tabColor theme="0"/>
  </sheetPr>
  <dimension ref="A1:F24"/>
  <sheetViews>
    <sheetView view="pageBreakPreview" zoomScale="96" zoomScaleNormal="100" zoomScaleSheetLayoutView="96" workbookViewId="0">
      <selection activeCell="F24" sqref="F24"/>
    </sheetView>
  </sheetViews>
  <sheetFormatPr defaultRowHeight="15" x14ac:dyDescent="0.25"/>
  <cols>
    <col min="1" max="1" width="6" style="427" customWidth="1"/>
    <col min="2" max="2" width="54.7109375" style="450" customWidth="1"/>
    <col min="3" max="6" width="13.7109375" style="450" customWidth="1"/>
    <col min="7" max="16384" width="9.140625" style="427"/>
  </cols>
  <sheetData>
    <row r="1" spans="1:6" ht="15" customHeight="1" x14ac:dyDescent="0.25">
      <c r="A1" s="665" t="str">
        <f>'POSTO - Licitante'!A1:Q1</f>
        <v>TRIBUNAL REGIONAL ELEITORAL DO PARANÁ</v>
      </c>
      <c r="B1" s="665"/>
      <c r="C1" s="665"/>
      <c r="D1" s="665"/>
      <c r="E1" s="665"/>
      <c r="F1" s="665"/>
    </row>
    <row r="2" spans="1:6" x14ac:dyDescent="0.25">
      <c r="A2" s="621" t="str">
        <f>'POSTO - Licitante'!A2:Q2</f>
        <v>PLANILHA DE FORMAÇÃO DE CUSTOS E PREÇOS - BASE LICITANTE</v>
      </c>
      <c r="B2" s="621"/>
      <c r="C2" s="621"/>
      <c r="D2" s="621"/>
      <c r="E2" s="621"/>
      <c r="F2" s="621"/>
    </row>
    <row r="3" spans="1:6" x14ac:dyDescent="0.25">
      <c r="A3" s="619" t="str">
        <f>'POSTO - Licitante'!A3:Q3</f>
        <v>Serviços de Limpeza e Conservação - Polo 4 - Maringá</v>
      </c>
      <c r="B3" s="619"/>
      <c r="C3" s="619"/>
      <c r="D3" s="619"/>
      <c r="E3" s="619"/>
      <c r="F3" s="619"/>
    </row>
    <row r="4" spans="1:6" x14ac:dyDescent="0.25">
      <c r="A4" s="671"/>
      <c r="B4" s="671"/>
      <c r="C4" s="671"/>
      <c r="D4" s="671"/>
      <c r="E4" s="671"/>
      <c r="F4" s="671"/>
    </row>
    <row r="5" spans="1:6" ht="15" customHeight="1" x14ac:dyDescent="0.25">
      <c r="A5" s="614" t="str">
        <f>'POSTO - Licitante'!A8:Q8</f>
        <v>NOME DA EMPRESA</v>
      </c>
      <c r="B5" s="670"/>
      <c r="C5" s="670"/>
      <c r="D5" s="670"/>
      <c r="E5" s="670"/>
      <c r="F5" s="615"/>
    </row>
    <row r="6" spans="1:6" ht="15" customHeight="1" x14ac:dyDescent="0.25">
      <c r="A6" s="616" t="str">
        <f>'POSTO - Licitante'!A9:Q9</f>
        <v>CNPJ</v>
      </c>
      <c r="B6" s="669"/>
      <c r="C6" s="669"/>
      <c r="D6" s="669"/>
      <c r="E6" s="669"/>
      <c r="F6" s="617"/>
    </row>
    <row r="7" spans="1:6" ht="15.75" thickBot="1" x14ac:dyDescent="0.3">
      <c r="B7" s="446"/>
      <c r="C7" s="446"/>
      <c r="D7" s="446"/>
      <c r="E7" s="447"/>
      <c r="F7" s="447"/>
    </row>
    <row r="8" spans="1:6" ht="25.5" customHeight="1" thickBot="1" x14ac:dyDescent="0.3">
      <c r="A8" s="666" t="s">
        <v>373</v>
      </c>
      <c r="B8" s="667"/>
      <c r="C8" s="667"/>
      <c r="D8" s="667"/>
      <c r="E8" s="667"/>
      <c r="F8" s="668"/>
    </row>
    <row r="9" spans="1:6" ht="25.5" customHeight="1" thickBot="1" x14ac:dyDescent="0.3">
      <c r="A9" s="448" t="s">
        <v>189</v>
      </c>
      <c r="B9" s="448"/>
      <c r="C9" s="451"/>
      <c r="D9" s="451"/>
      <c r="E9" s="451"/>
      <c r="F9" s="451"/>
    </row>
    <row r="10" spans="1:6" ht="25.5" customHeight="1" thickTop="1" x14ac:dyDescent="0.25">
      <c r="A10" s="438" t="s">
        <v>137</v>
      </c>
      <c r="B10" s="438" t="s">
        <v>308</v>
      </c>
      <c r="C10" s="438" t="s">
        <v>307</v>
      </c>
      <c r="D10" s="429" t="s">
        <v>193</v>
      </c>
      <c r="E10" s="438" t="s">
        <v>190</v>
      </c>
      <c r="F10" s="429" t="s">
        <v>371</v>
      </c>
    </row>
    <row r="11" spans="1:6" ht="12.75" customHeight="1" x14ac:dyDescent="0.25">
      <c r="A11" s="508">
        <v>3</v>
      </c>
      <c r="B11" s="312" t="s">
        <v>312</v>
      </c>
      <c r="C11" s="292" t="s">
        <v>310</v>
      </c>
      <c r="D11" s="292">
        <v>2</v>
      </c>
      <c r="E11" s="361">
        <f>'INSUMOS Posto 20 hrs'!E13</f>
        <v>0</v>
      </c>
      <c r="F11" s="361">
        <f>D11*E11</f>
        <v>0</v>
      </c>
    </row>
    <row r="12" spans="1:6" ht="38.25" x14ac:dyDescent="0.25">
      <c r="A12" s="510">
        <v>4</v>
      </c>
      <c r="B12" s="511" t="s">
        <v>313</v>
      </c>
      <c r="C12" s="294" t="s">
        <v>314</v>
      </c>
      <c r="D12" s="294">
        <v>2</v>
      </c>
      <c r="E12" s="362">
        <f>'INSUMOS Posto 20 hrs'!E14</f>
        <v>0</v>
      </c>
      <c r="F12" s="362">
        <f>D12*E12</f>
        <v>0</v>
      </c>
    </row>
    <row r="13" spans="1:6" ht="38.25" x14ac:dyDescent="0.25">
      <c r="A13" s="508">
        <v>5</v>
      </c>
      <c r="B13" s="312" t="s">
        <v>315</v>
      </c>
      <c r="C13" s="292" t="s">
        <v>314</v>
      </c>
      <c r="D13" s="292">
        <v>3</v>
      </c>
      <c r="E13" s="361">
        <f>'INSUMOS Posto 20 hrs'!E15</f>
        <v>0</v>
      </c>
      <c r="F13" s="361">
        <f>D13*E13</f>
        <v>0</v>
      </c>
    </row>
    <row r="14" spans="1:6" ht="25.5" x14ac:dyDescent="0.25">
      <c r="A14" s="510">
        <v>24</v>
      </c>
      <c r="B14" s="511" t="s">
        <v>334</v>
      </c>
      <c r="C14" s="294" t="s">
        <v>310</v>
      </c>
      <c r="D14" s="294">
        <v>2</v>
      </c>
      <c r="E14" s="362">
        <f>'INSUMOS Posto 20 hrs'!E34</f>
        <v>0</v>
      </c>
      <c r="F14" s="362">
        <f>D14*E14</f>
        <v>0</v>
      </c>
    </row>
    <row r="15" spans="1:6" s="452" customFormat="1" ht="25.5" customHeight="1" thickBot="1" x14ac:dyDescent="0.3">
      <c r="A15" s="451" t="s">
        <v>192</v>
      </c>
      <c r="B15" s="451"/>
      <c r="C15" s="451"/>
      <c r="D15" s="451"/>
      <c r="E15" s="454"/>
      <c r="F15" s="454"/>
    </row>
    <row r="16" spans="1:6" s="428" customFormat="1" ht="26.25" thickTop="1" x14ac:dyDescent="0.25">
      <c r="A16" s="508">
        <v>1</v>
      </c>
      <c r="B16" s="435" t="s">
        <v>337</v>
      </c>
      <c r="C16" s="292" t="s">
        <v>321</v>
      </c>
      <c r="D16" s="292">
        <v>5</v>
      </c>
      <c r="E16" s="361">
        <f>'INSUMOS Posto 20 hrs'!E38</f>
        <v>0</v>
      </c>
      <c r="F16" s="361">
        <f t="shared" ref="F16:F19" si="0">D16*E16</f>
        <v>0</v>
      </c>
    </row>
    <row r="17" spans="1:6" s="428" customFormat="1" ht="12.75" customHeight="1" x14ac:dyDescent="0.25">
      <c r="A17" s="510">
        <v>2</v>
      </c>
      <c r="B17" s="436" t="s">
        <v>338</v>
      </c>
      <c r="C17" s="294" t="s">
        <v>314</v>
      </c>
      <c r="D17" s="294">
        <v>3</v>
      </c>
      <c r="E17" s="362">
        <f>'INSUMOS Posto 20 hrs'!E39</f>
        <v>0</v>
      </c>
      <c r="F17" s="362">
        <f t="shared" si="0"/>
        <v>0</v>
      </c>
    </row>
    <row r="18" spans="1:6" s="428" customFormat="1" ht="25.5" x14ac:dyDescent="0.25">
      <c r="A18" s="508">
        <v>3</v>
      </c>
      <c r="B18" s="435" t="s">
        <v>339</v>
      </c>
      <c r="C18" s="292" t="s">
        <v>321</v>
      </c>
      <c r="D18" s="292">
        <v>1</v>
      </c>
      <c r="E18" s="361">
        <f>'INSUMOS Posto 20 hrs'!E40</f>
        <v>0</v>
      </c>
      <c r="F18" s="361">
        <f t="shared" si="0"/>
        <v>0</v>
      </c>
    </row>
    <row r="19" spans="1:6" s="428" customFormat="1" ht="12.75" customHeight="1" x14ac:dyDescent="0.25">
      <c r="A19" s="510">
        <v>4</v>
      </c>
      <c r="B19" s="436" t="s">
        <v>340</v>
      </c>
      <c r="C19" s="294" t="s">
        <v>314</v>
      </c>
      <c r="D19" s="294">
        <v>1</v>
      </c>
      <c r="E19" s="362">
        <f>'INSUMOS Posto 20 hrs'!E41</f>
        <v>0</v>
      </c>
      <c r="F19" s="362">
        <f t="shared" si="0"/>
        <v>0</v>
      </c>
    </row>
    <row r="20" spans="1:6" s="428" customFormat="1" ht="12.75" customHeight="1" x14ac:dyDescent="0.25">
      <c r="B20" s="356"/>
      <c r="C20" s="357"/>
      <c r="D20" s="357"/>
      <c r="E20" s="449"/>
      <c r="F20" s="449"/>
    </row>
    <row r="21" spans="1:6" s="428" customFormat="1" ht="12.75" customHeight="1" x14ac:dyDescent="0.25">
      <c r="B21" s="356"/>
      <c r="C21" s="357"/>
      <c r="D21" s="357"/>
      <c r="E21" s="453" t="s">
        <v>423</v>
      </c>
      <c r="F21" s="514">
        <f>SUM(F11:F19)</f>
        <v>0</v>
      </c>
    </row>
    <row r="22" spans="1:6" s="428" customFormat="1" ht="12.75" customHeight="1" x14ac:dyDescent="0.25">
      <c r="B22" s="356"/>
      <c r="C22" s="357"/>
      <c r="D22" s="453" t="s">
        <v>424</v>
      </c>
      <c r="E22" s="513">
        <f>'CITL - Licitante'!B18</f>
        <v>0</v>
      </c>
      <c r="F22" s="514">
        <f>ROUND((F21*E22),2)</f>
        <v>0</v>
      </c>
    </row>
    <row r="23" spans="1:6" s="428" customFormat="1" ht="12.75" customHeight="1" thickBot="1" x14ac:dyDescent="0.3">
      <c r="B23" s="356"/>
      <c r="C23" s="357"/>
      <c r="D23" s="357"/>
      <c r="E23" s="449"/>
      <c r="F23" s="515"/>
    </row>
    <row r="24" spans="1:6" s="428" customFormat="1" ht="12.75" customHeight="1" thickBot="1" x14ac:dyDescent="0.3">
      <c r="A24" s="551" t="s">
        <v>425</v>
      </c>
      <c r="B24" s="407"/>
      <c r="C24" s="357"/>
      <c r="D24" s="357"/>
      <c r="E24" s="453" t="s">
        <v>372</v>
      </c>
      <c r="F24" s="455">
        <f>F21+F22</f>
        <v>0</v>
      </c>
    </row>
  </sheetData>
  <sheetProtection algorithmName="SHA-512" hashValue="cowOHVv1/8V/wwOcd8Lo+n+IaZakxGvmAkeEVqQjPBdmGtbftCF5Ceg5dXYQCWk+Zqg5lV/Uth0a3QbxsXKjcg==" saltValue="jRNz6m4iEZJcM9bXThHj4w==" spinCount="100000" sheet="1" objects="1" scenarios="1" selectLockedCells="1"/>
  <mergeCells count="7">
    <mergeCell ref="A2:F2"/>
    <mergeCell ref="A1:F1"/>
    <mergeCell ref="A8:F8"/>
    <mergeCell ref="A6:F6"/>
    <mergeCell ref="A5:F5"/>
    <mergeCell ref="A4:F4"/>
    <mergeCell ref="A3:F3"/>
  </mergeCells>
  <printOptions horizontalCentered="1"/>
  <pageMargins left="0.19685039370078741" right="0.19685039370078741" top="0.86614173228346458" bottom="0.47244094488188981" header="0.19685039370078741" footer="3.937007874015748E-2"/>
  <pageSetup paperSize="9" scale="85" orientation="portrait" r:id="rId1"/>
  <headerFooter>
    <oddHeader>&amp;C&amp;G&amp;R&amp;8&amp;P</oddHeader>
    <oddFooter>&amp;L&amp;G
&amp;"Arial,Negrito"&amp;8&amp;K0070C0SGEC/COC/SECOFC</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tabColor theme="0"/>
  </sheetPr>
  <dimension ref="A1:F48"/>
  <sheetViews>
    <sheetView view="pageBreakPreview" topLeftCell="A32" zoomScaleNormal="100" zoomScaleSheetLayoutView="100" workbookViewId="0">
      <selection activeCell="D38" sqref="D38"/>
    </sheetView>
  </sheetViews>
  <sheetFormatPr defaultRowHeight="15" x14ac:dyDescent="0.25"/>
  <cols>
    <col min="1" max="2" width="5.28515625" style="266" customWidth="1"/>
    <col min="3" max="3" width="38.5703125" style="240" customWidth="1"/>
    <col min="4" max="5" width="13.7109375" style="240" customWidth="1"/>
    <col min="6" max="6" width="5.28515625" style="240" customWidth="1"/>
    <col min="7" max="16384" width="9.140625" style="240"/>
  </cols>
  <sheetData>
    <row r="1" spans="1:6" ht="15" customHeight="1" x14ac:dyDescent="0.25">
      <c r="A1" s="665" t="str">
        <f>'POSTO - Licitante'!A1:Q1</f>
        <v>TRIBUNAL REGIONAL ELEITORAL DO PARANÁ</v>
      </c>
      <c r="B1" s="665"/>
      <c r="C1" s="665"/>
      <c r="D1" s="665"/>
      <c r="E1" s="665"/>
      <c r="F1" s="665"/>
    </row>
    <row r="2" spans="1:6" x14ac:dyDescent="0.25">
      <c r="A2" s="621" t="str">
        <f>'POSTO - Licitante'!A2:Q2</f>
        <v>PLANILHA DE FORMAÇÃO DE CUSTOS E PREÇOS - BASE LICITANTE</v>
      </c>
      <c r="B2" s="621"/>
      <c r="C2" s="621"/>
      <c r="D2" s="621"/>
      <c r="E2" s="621"/>
      <c r="F2" s="621"/>
    </row>
    <row r="3" spans="1:6" x14ac:dyDescent="0.25">
      <c r="A3" s="619" t="str">
        <f>'POSTO - Licitante'!A3:Q3</f>
        <v>Serviços de Limpeza e Conservação - Polo 4 - Maringá</v>
      </c>
      <c r="B3" s="619"/>
      <c r="C3" s="619"/>
      <c r="D3" s="619"/>
      <c r="E3" s="619"/>
      <c r="F3" s="619"/>
    </row>
    <row r="4" spans="1:6" x14ac:dyDescent="0.25">
      <c r="A4" s="672"/>
      <c r="B4" s="672"/>
      <c r="C4" s="672"/>
      <c r="D4" s="672"/>
      <c r="E4" s="672"/>
      <c r="F4" s="672"/>
    </row>
    <row r="5" spans="1:6" ht="15" customHeight="1" x14ac:dyDescent="0.25">
      <c r="A5" s="614" t="str">
        <f>'POSTO - Licitante'!A8:Q8</f>
        <v>NOME DA EMPRESA</v>
      </c>
      <c r="B5" s="670"/>
      <c r="C5" s="670"/>
      <c r="D5" s="670"/>
      <c r="E5" s="670"/>
      <c r="F5" s="615"/>
    </row>
    <row r="6" spans="1:6" ht="15" customHeight="1" x14ac:dyDescent="0.25">
      <c r="A6" s="616" t="str">
        <f>'POSTO - Licitante'!A9:Q9</f>
        <v>CNPJ</v>
      </c>
      <c r="B6" s="669"/>
      <c r="C6" s="669"/>
      <c r="D6" s="669"/>
      <c r="E6" s="669"/>
      <c r="F6" s="617"/>
    </row>
    <row r="7" spans="1:6" ht="15.75" thickBot="1" x14ac:dyDescent="0.3">
      <c r="A7" s="409"/>
      <c r="B7" s="409"/>
      <c r="C7" s="409"/>
      <c r="D7" s="409"/>
      <c r="E7" s="409"/>
      <c r="F7" s="410"/>
    </row>
    <row r="8" spans="1:6" ht="15.75" customHeight="1" thickBot="1" x14ac:dyDescent="0.3">
      <c r="A8" s="666" t="s">
        <v>302</v>
      </c>
      <c r="B8" s="667"/>
      <c r="C8" s="667"/>
      <c r="D8" s="667"/>
      <c r="E8" s="667"/>
      <c r="F8" s="668"/>
    </row>
    <row r="9" spans="1:6" ht="15" customHeight="1" x14ac:dyDescent="0.25">
      <c r="A9" s="278"/>
      <c r="B9" s="498"/>
      <c r="C9" s="501"/>
      <c r="D9" s="410"/>
      <c r="E9" s="410"/>
      <c r="F9" s="410"/>
    </row>
    <row r="10" spans="1:6" x14ac:dyDescent="0.25">
      <c r="A10" s="411"/>
      <c r="B10" s="673" t="s">
        <v>301</v>
      </c>
      <c r="C10" s="673"/>
      <c r="D10" s="416" t="s">
        <v>428</v>
      </c>
      <c r="E10" s="416" t="s">
        <v>419</v>
      </c>
      <c r="F10" s="410"/>
    </row>
    <row r="11" spans="1:6" ht="15" customHeight="1" x14ac:dyDescent="0.25">
      <c r="A11" s="411"/>
      <c r="B11" s="413">
        <v>1</v>
      </c>
      <c r="C11" s="414" t="s">
        <v>375</v>
      </c>
      <c r="D11" s="534">
        <v>0</v>
      </c>
      <c r="E11" s="417">
        <f>ROUND((IF('POSTO - Licitante'!$C$15&gt;0,MAX((D11*(21*2))-(6%*('POSTO - Licitante'!$C$15+'POSTO - Licitante'!$D$15)),0),0)),2)</f>
        <v>0</v>
      </c>
      <c r="F11" s="410"/>
    </row>
    <row r="12" spans="1:6" ht="15" customHeight="1" x14ac:dyDescent="0.25">
      <c r="A12" s="411"/>
      <c r="B12" s="413">
        <v>2</v>
      </c>
      <c r="C12" s="414" t="s">
        <v>376</v>
      </c>
      <c r="D12" s="535">
        <v>3.95</v>
      </c>
      <c r="E12" s="417">
        <f>ROUND((IF('POSTO - Licitante'!$C$15&gt;0,MAX((D12*(21*2))-(6%*('POSTO - Licitante'!$C$15+'POSTO - Licitante'!$D$15)),0),0)),2)</f>
        <v>0</v>
      </c>
      <c r="F12" s="410"/>
    </row>
    <row r="13" spans="1:6" ht="15" customHeight="1" x14ac:dyDescent="0.25">
      <c r="A13" s="411"/>
      <c r="B13" s="413">
        <v>3</v>
      </c>
      <c r="C13" s="414" t="s">
        <v>377</v>
      </c>
      <c r="D13" s="535">
        <v>0</v>
      </c>
      <c r="E13" s="417">
        <f>ROUND((IF('POSTO - Licitante'!$C$15&gt;0,MAX((D13*(21*2))-(6%*('POSTO - Licitante'!$C$15+'POSTO - Licitante'!$D$15)),0),0)),2)</f>
        <v>0</v>
      </c>
      <c r="F13" s="410"/>
    </row>
    <row r="14" spans="1:6" ht="15" customHeight="1" x14ac:dyDescent="0.25">
      <c r="A14" s="411"/>
      <c r="B14" s="413">
        <v>4</v>
      </c>
      <c r="C14" s="414" t="s">
        <v>378</v>
      </c>
      <c r="D14" s="535">
        <v>3.75</v>
      </c>
      <c r="E14" s="417">
        <f>ROUND((IF('POSTO - Licitante'!$C$15&gt;0,MAX((D14*(21*2))-(6%*('POSTO - Licitante'!$C$15+'POSTO - Licitante'!$D$15)),0),0)),2)</f>
        <v>0</v>
      </c>
      <c r="F14" s="410"/>
    </row>
    <row r="15" spans="1:6" ht="15" customHeight="1" x14ac:dyDescent="0.25">
      <c r="A15" s="411"/>
      <c r="B15" s="413">
        <v>5</v>
      </c>
      <c r="C15" s="414" t="s">
        <v>379</v>
      </c>
      <c r="D15" s="535">
        <v>0</v>
      </c>
      <c r="E15" s="417">
        <f>ROUND((IF('POSTO - Licitante'!$C$15&gt;0,MAX((D15*(21*2))-(6%*('POSTO - Licitante'!$C$15+'POSTO - Licitante'!$D$15)),0),0)),2)</f>
        <v>0</v>
      </c>
      <c r="F15" s="410"/>
    </row>
    <row r="16" spans="1:6" ht="15" customHeight="1" x14ac:dyDescent="0.25">
      <c r="A16" s="411"/>
      <c r="B16" s="413">
        <v>6</v>
      </c>
      <c r="C16" s="414" t="s">
        <v>380</v>
      </c>
      <c r="D16" s="535">
        <v>2.95</v>
      </c>
      <c r="E16" s="417">
        <f>ROUND((IF('POSTO - Licitante'!$C$15&gt;0,MAX((D16*(21*2))-(6%*('POSTO - Licitante'!$C$15+'POSTO - Licitante'!$D$15)),0),0)),2)</f>
        <v>0</v>
      </c>
      <c r="F16" s="410"/>
    </row>
    <row r="17" spans="1:6" x14ac:dyDescent="0.25">
      <c r="A17" s="411"/>
      <c r="B17" s="413">
        <v>7</v>
      </c>
      <c r="C17" s="414" t="s">
        <v>381</v>
      </c>
      <c r="D17" s="535">
        <v>0</v>
      </c>
      <c r="E17" s="417">
        <f>ROUND((IF('POSTO - Licitante'!$C$15&gt;0,MAX((D17*(21*2))-(6%*('POSTO - Licitante'!$C$15+'POSTO - Licitante'!$D$15)),0),0)),2)</f>
        <v>0</v>
      </c>
      <c r="F17" s="410"/>
    </row>
    <row r="18" spans="1:6" ht="15" customHeight="1" x14ac:dyDescent="0.25">
      <c r="A18" s="411"/>
      <c r="B18" s="413">
        <v>8</v>
      </c>
      <c r="C18" s="414" t="s">
        <v>382</v>
      </c>
      <c r="D18" s="535">
        <v>0</v>
      </c>
      <c r="E18" s="417">
        <f>ROUND((IF('POSTO - Licitante'!$C$15&gt;0,MAX((D18*(21*2))-(6%*('POSTO - Licitante'!$C$15+'POSTO - Licitante'!$D$15)),0),0)),2)</f>
        <v>0</v>
      </c>
      <c r="F18" s="410"/>
    </row>
    <row r="19" spans="1:6" ht="15" customHeight="1" x14ac:dyDescent="0.25">
      <c r="A19" s="411"/>
      <c r="B19" s="413">
        <v>9</v>
      </c>
      <c r="C19" s="414" t="s">
        <v>383</v>
      </c>
      <c r="D19" s="535">
        <v>4</v>
      </c>
      <c r="E19" s="417">
        <f>ROUND((IF('POSTO - Licitante'!$C$15&gt;0,MAX((D19*(21*2))-(6%*('POSTO - Licitante'!$C$15+'POSTO - Licitante'!$D$15)),0),0)),2)</f>
        <v>0</v>
      </c>
      <c r="F19" s="410"/>
    </row>
    <row r="20" spans="1:6" ht="15" customHeight="1" x14ac:dyDescent="0.25">
      <c r="A20" s="411"/>
      <c r="B20" s="413">
        <v>10</v>
      </c>
      <c r="C20" s="414" t="s">
        <v>384</v>
      </c>
      <c r="D20" s="535">
        <v>0</v>
      </c>
      <c r="E20" s="417">
        <f>ROUND((IF('POSTO - Licitante'!$C$15&gt;0,MAX((D20*(21*2))-(6%*('POSTO - Licitante'!$C$15+'POSTO - Licitante'!$D$15)),0),0)),2)</f>
        <v>0</v>
      </c>
      <c r="F20" s="410"/>
    </row>
    <row r="21" spans="1:6" ht="15" customHeight="1" x14ac:dyDescent="0.25">
      <c r="A21" s="411"/>
      <c r="B21" s="413">
        <v>11</v>
      </c>
      <c r="C21" s="414" t="s">
        <v>385</v>
      </c>
      <c r="D21" s="535">
        <v>0</v>
      </c>
      <c r="E21" s="417">
        <f>ROUND((IF('POSTO - Licitante'!$C$15&gt;0,MAX((D21*(21*2))-(6%*('POSTO - Licitante'!$C$15+'POSTO - Licitante'!$D$15)),0),0)),2)</f>
        <v>0</v>
      </c>
      <c r="F21" s="410"/>
    </row>
    <row r="22" spans="1:6" ht="15" customHeight="1" x14ac:dyDescent="0.25">
      <c r="A22" s="411"/>
      <c r="B22" s="413">
        <v>12</v>
      </c>
      <c r="C22" s="414" t="s">
        <v>386</v>
      </c>
      <c r="D22" s="535">
        <v>0</v>
      </c>
      <c r="E22" s="417">
        <f>ROUND((IF('POSTO - Licitante'!$C$15&gt;0,MAX((D22*(21*2))-(6%*('POSTO - Licitante'!$C$15+'POSTO - Licitante'!$D$15)),0),0)),2)</f>
        <v>0</v>
      </c>
      <c r="F22" s="410"/>
    </row>
    <row r="23" spans="1:6" ht="15" customHeight="1" x14ac:dyDescent="0.25">
      <c r="A23" s="411"/>
      <c r="B23" s="413">
        <v>13</v>
      </c>
      <c r="C23" s="414" t="s">
        <v>387</v>
      </c>
      <c r="D23" s="535">
        <v>0</v>
      </c>
      <c r="E23" s="417">
        <f>ROUND((IF('POSTO - Licitante'!$C$15&gt;0,MAX((D23*(21*2))-(6%*('POSTO - Licitante'!$C$15+'POSTO - Licitante'!$D$15)),0),0)),2)</f>
        <v>0</v>
      </c>
      <c r="F23" s="410"/>
    </row>
    <row r="24" spans="1:6" ht="15" customHeight="1" x14ac:dyDescent="0.25">
      <c r="A24" s="411"/>
      <c r="B24" s="413">
        <v>14</v>
      </c>
      <c r="C24" s="414" t="s">
        <v>388</v>
      </c>
      <c r="D24" s="535">
        <v>0</v>
      </c>
      <c r="E24" s="417">
        <f>ROUND((IF('POSTO - Licitante'!$C$15&gt;0,MAX((D24*(21*2))-(6%*('POSTO - Licitante'!$C$15+'POSTO - Licitante'!$D$15)),0),0)),2)</f>
        <v>0</v>
      </c>
      <c r="F24" s="410"/>
    </row>
    <row r="25" spans="1:6" x14ac:dyDescent="0.25">
      <c r="A25" s="411"/>
      <c r="B25" s="413">
        <v>15</v>
      </c>
      <c r="C25" s="414" t="s">
        <v>389</v>
      </c>
      <c r="D25" s="535">
        <v>0</v>
      </c>
      <c r="E25" s="417">
        <f>ROUND((IF('POSTO - Licitante'!$C$15&gt;0,MAX((D25*(21*2))-(6%*('POSTO - Licitante'!$C$15+'POSTO - Licitante'!$D$15)),0),0)),2)</f>
        <v>0</v>
      </c>
      <c r="F25" s="410"/>
    </row>
    <row r="26" spans="1:6" x14ac:dyDescent="0.25">
      <c r="A26" s="411"/>
      <c r="B26" s="413">
        <v>16</v>
      </c>
      <c r="C26" s="414" t="s">
        <v>390</v>
      </c>
      <c r="D26" s="535">
        <v>0</v>
      </c>
      <c r="E26" s="417">
        <f>ROUND((IF('POSTO - Licitante'!$C$15&gt;0,MAX((D26*(21*2))-(6%*('POSTO - Licitante'!$C$15+'POSTO - Licitante'!$D$15)),0),0)),2)</f>
        <v>0</v>
      </c>
      <c r="F26" s="410"/>
    </row>
    <row r="27" spans="1:6" x14ac:dyDescent="0.25">
      <c r="A27" s="411"/>
      <c r="B27" s="413">
        <v>17</v>
      </c>
      <c r="C27" s="414" t="s">
        <v>391</v>
      </c>
      <c r="D27" s="535">
        <v>0</v>
      </c>
      <c r="E27" s="417">
        <f>ROUND((IF('POSTO - Licitante'!$C$15&gt;0,MAX((D27*(21*2))-(6%*('POSTO - Licitante'!$C$15+'POSTO - Licitante'!$D$15)),0),0)),2)</f>
        <v>0</v>
      </c>
      <c r="F27" s="410"/>
    </row>
    <row r="28" spans="1:6" x14ac:dyDescent="0.25">
      <c r="A28" s="411"/>
      <c r="B28" s="413">
        <v>18</v>
      </c>
      <c r="C28" s="414" t="s">
        <v>392</v>
      </c>
      <c r="D28" s="535">
        <v>4.2</v>
      </c>
      <c r="E28" s="417">
        <f>ROUND((IF('POSTO - Licitante'!$C$15&gt;0,MAX((D28*(21*2))-(6%*('POSTO - Licitante'!$C$15+'POSTO - Licitante'!$D$15)),0),0)),2)</f>
        <v>0</v>
      </c>
      <c r="F28" s="410"/>
    </row>
    <row r="29" spans="1:6" x14ac:dyDescent="0.25">
      <c r="A29" s="411"/>
      <c r="B29" s="413">
        <v>19</v>
      </c>
      <c r="C29" s="414" t="s">
        <v>393</v>
      </c>
      <c r="D29" s="535">
        <v>2.6</v>
      </c>
      <c r="E29" s="417">
        <f>ROUND((IF('POSTO - Licitante'!$C$15&gt;0,MAX((D29*(21*2))-(6%*('POSTO - Licitante'!$C$15+'POSTO - Licitante'!$D$15)),0),0)),2)</f>
        <v>0</v>
      </c>
      <c r="F29" s="410"/>
    </row>
    <row r="30" spans="1:6" x14ac:dyDescent="0.25">
      <c r="A30" s="411"/>
      <c r="B30" s="413">
        <v>20</v>
      </c>
      <c r="C30" s="414" t="s">
        <v>394</v>
      </c>
      <c r="D30" s="535">
        <v>0</v>
      </c>
      <c r="E30" s="417">
        <f>ROUND((IF('POSTO - Licitante'!$C$15&gt;0,MAX((D30*(21*2))-(6%*('POSTO - Licitante'!$C$15+'POSTO - Licitante'!$D$15)),0),0)),2)</f>
        <v>0</v>
      </c>
      <c r="F30" s="410"/>
    </row>
    <row r="31" spans="1:6" x14ac:dyDescent="0.25">
      <c r="A31" s="411"/>
      <c r="B31" s="413">
        <v>21</v>
      </c>
      <c r="C31" s="414" t="s">
        <v>395</v>
      </c>
      <c r="D31" s="535">
        <v>0</v>
      </c>
      <c r="E31" s="417">
        <f>ROUND((IF('POSTO - Licitante'!$C$15&gt;0,MAX((D31*(21*2))-(6%*('POSTO - Licitante'!$C$15+'POSTO - Licitante'!$D$15)),0),0)),2)</f>
        <v>0</v>
      </c>
      <c r="F31" s="410"/>
    </row>
    <row r="32" spans="1:6" x14ac:dyDescent="0.25">
      <c r="A32" s="411"/>
      <c r="B32" s="413">
        <v>22</v>
      </c>
      <c r="C32" s="414" t="s">
        <v>396</v>
      </c>
      <c r="D32" s="535">
        <v>0</v>
      </c>
      <c r="E32" s="417">
        <f>ROUND((IF('POSTO - Licitante'!$C$15&gt;0,MAX((D32*(21*2))-(6%*('POSTO - Licitante'!$C$15+'POSTO - Licitante'!$D$15)),0),0)),2)</f>
        <v>0</v>
      </c>
      <c r="F32" s="410"/>
    </row>
    <row r="33" spans="1:6" x14ac:dyDescent="0.25">
      <c r="A33" s="411"/>
      <c r="B33" s="413">
        <v>23</v>
      </c>
      <c r="C33" s="414" t="s">
        <v>397</v>
      </c>
      <c r="D33" s="535">
        <v>0</v>
      </c>
      <c r="E33" s="417">
        <f>ROUND((IF('POSTO - Licitante'!$C$15&gt;0,MAX((D33*(21*2))-(6%*('POSTO - Licitante'!$C$15+'POSTO - Licitante'!$D$15)),0),0)),2)</f>
        <v>0</v>
      </c>
      <c r="F33" s="410"/>
    </row>
    <row r="34" spans="1:6" x14ac:dyDescent="0.25">
      <c r="A34" s="411"/>
      <c r="B34" s="413">
        <v>24</v>
      </c>
      <c r="C34" s="414" t="s">
        <v>398</v>
      </c>
      <c r="D34" s="535">
        <v>0</v>
      </c>
      <c r="E34" s="417">
        <f>ROUND((IF('POSTO - Licitante'!$C$15&gt;0,MAX((D34*(21*2))-(6%*('POSTO - Licitante'!$C$15+'POSTO - Licitante'!$D$15)),0),0)),2)</f>
        <v>0</v>
      </c>
      <c r="F34" s="410"/>
    </row>
    <row r="35" spans="1:6" x14ac:dyDescent="0.25">
      <c r="A35" s="411"/>
      <c r="B35" s="413">
        <v>25</v>
      </c>
      <c r="C35" s="503" t="s">
        <v>399</v>
      </c>
      <c r="D35" s="536">
        <v>3.65</v>
      </c>
      <c r="E35" s="417">
        <f>ROUND((IF('POSTO - Licitante'!$C$15&gt;0,MAX((D35*(21*2))-(6%*('POSTO - Licitante'!$C$15+'POSTO - Licitante'!$D$15)),0),0)),2)</f>
        <v>0</v>
      </c>
      <c r="F35" s="410"/>
    </row>
    <row r="36" spans="1:6" x14ac:dyDescent="0.25">
      <c r="A36" s="411"/>
      <c r="B36" s="413">
        <v>26</v>
      </c>
      <c r="C36" s="414" t="s">
        <v>400</v>
      </c>
      <c r="D36" s="535">
        <v>0</v>
      </c>
      <c r="E36" s="417">
        <f>ROUND((IF('POSTO - Licitante'!$C$15&gt;0,MAX((D36*(21*2))-(6%*('POSTO - Licitante'!$C$15+'POSTO - Licitante'!$D$15)),0),0)),2)</f>
        <v>0</v>
      </c>
      <c r="F36" s="410"/>
    </row>
    <row r="37" spans="1:6" x14ac:dyDescent="0.25">
      <c r="A37" s="411"/>
      <c r="B37" s="413">
        <v>27</v>
      </c>
      <c r="C37" s="414" t="s">
        <v>401</v>
      </c>
      <c r="D37" s="535">
        <v>0</v>
      </c>
      <c r="E37" s="417">
        <f>ROUND((IF('POSTO - Licitante'!$C$15&gt;0,MAX((D37*(21*2))-(6%*('POSTO - Licitante'!$C$15+'POSTO - Licitante'!$D$15)),0),0)),2)</f>
        <v>0</v>
      </c>
      <c r="F37" s="410"/>
    </row>
    <row r="38" spans="1:6" x14ac:dyDescent="0.25">
      <c r="A38" s="411"/>
      <c r="B38" s="413">
        <v>28</v>
      </c>
      <c r="C38" s="414" t="s">
        <v>402</v>
      </c>
      <c r="D38" s="535">
        <v>0</v>
      </c>
      <c r="E38" s="417">
        <f>ROUND((IF('POSTO - Licitante'!$C$15&gt;0,MAX((D38*(21*2))-(6%*('POSTO - Licitante'!$C$15+'POSTO - Licitante'!$D$15)),0),0)),2)</f>
        <v>0</v>
      </c>
      <c r="F38" s="410"/>
    </row>
    <row r="39" spans="1:6" x14ac:dyDescent="0.25">
      <c r="A39" s="411"/>
      <c r="B39" s="413">
        <v>29</v>
      </c>
      <c r="C39" s="414" t="s">
        <v>408</v>
      </c>
      <c r="D39" s="535">
        <v>0</v>
      </c>
      <c r="E39" s="417">
        <f>ROUND((IF('POSTO - Licitante'!$C$15&gt;0,MAX((D39*(21*2))-(6%*('POSTO - Licitante'!$C$15+'POSTO - Licitante'!$D$15)),0),0)),2)</f>
        <v>0</v>
      </c>
      <c r="F39" s="410"/>
    </row>
    <row r="40" spans="1:6" x14ac:dyDescent="0.25">
      <c r="A40" s="411"/>
      <c r="B40" s="413">
        <v>30</v>
      </c>
      <c r="C40" s="414" t="s">
        <v>403</v>
      </c>
      <c r="D40" s="535">
        <v>3.75</v>
      </c>
      <c r="E40" s="417">
        <f>ROUND((IF('POSTO - Licitante'!$C$15&gt;0,MAX((D40*(21*2))-(6%*('POSTO - Licitante'!$C$15+'POSTO - Licitante'!$D$15)),0),0)),2)</f>
        <v>0</v>
      </c>
      <c r="F40" s="410"/>
    </row>
    <row r="41" spans="1:6" x14ac:dyDescent="0.25">
      <c r="A41" s="411"/>
      <c r="B41" s="413">
        <v>31</v>
      </c>
      <c r="C41" s="414" t="s">
        <v>404</v>
      </c>
      <c r="D41" s="535">
        <v>1.75</v>
      </c>
      <c r="E41" s="417">
        <f>ROUND((IF('POSTO - Licitante'!$C$15&gt;0,MAX((D41*(21*2))-(6%*('POSTO - Licitante'!$C$15+'POSTO - Licitante'!$D$15)),0),0)),2)</f>
        <v>0</v>
      </c>
      <c r="F41" s="410"/>
    </row>
    <row r="42" spans="1:6" x14ac:dyDescent="0.25">
      <c r="A42" s="411"/>
      <c r="B42" s="413">
        <v>32</v>
      </c>
      <c r="C42" s="414" t="s">
        <v>405</v>
      </c>
      <c r="D42" s="535">
        <v>0</v>
      </c>
      <c r="E42" s="417">
        <f>ROUND((IF('POSTO - Licitante'!$C$15&gt;0,MAX((D42*(21*2))-(6%*('POSTO - Licitante'!$C$15+'POSTO - Licitante'!$D$15)),0),0)),2)</f>
        <v>0</v>
      </c>
      <c r="F42" s="410"/>
    </row>
    <row r="43" spans="1:6" x14ac:dyDescent="0.25">
      <c r="A43" s="411"/>
      <c r="B43" s="413">
        <v>33</v>
      </c>
      <c r="C43" s="414" t="s">
        <v>406</v>
      </c>
      <c r="D43" s="535">
        <v>3.55</v>
      </c>
      <c r="E43" s="417">
        <f>ROUND((IF('POSTO - Licitante'!$C$15&gt;0,MAX((D43*(21*2))-(6%*('POSTO - Licitante'!$C$15+'POSTO - Licitante'!$D$15)),0),0)),2)</f>
        <v>0</v>
      </c>
      <c r="F43" s="410"/>
    </row>
    <row r="44" spans="1:6" x14ac:dyDescent="0.25">
      <c r="A44" s="411"/>
      <c r="B44" s="504"/>
      <c r="C44" s="424" t="s">
        <v>421</v>
      </c>
      <c r="D44" s="506">
        <f>ROUND((AVERAGE(D11:D43)),2)</f>
        <v>1.03</v>
      </c>
      <c r="E44" s="488"/>
      <c r="F44" s="410"/>
    </row>
    <row r="45" spans="1:6" ht="15.75" thickBot="1" x14ac:dyDescent="0.3">
      <c r="A45" s="411"/>
      <c r="B45" s="504"/>
      <c r="C45" s="505"/>
      <c r="D45" s="488"/>
      <c r="E45" s="488"/>
      <c r="F45" s="410"/>
    </row>
    <row r="46" spans="1:6" ht="15.75" thickBot="1" x14ac:dyDescent="0.3">
      <c r="A46" s="411"/>
      <c r="B46" s="412"/>
      <c r="C46" s="424"/>
      <c r="D46" s="415" t="s">
        <v>420</v>
      </c>
      <c r="E46" s="418">
        <f>ROUND((AVERAGE(E11:E43)),2)</f>
        <v>0</v>
      </c>
      <c r="F46" s="410"/>
    </row>
    <row r="47" spans="1:6" x14ac:dyDescent="0.25">
      <c r="A47" s="411"/>
      <c r="B47" s="504"/>
      <c r="C47" s="505"/>
      <c r="D47" s="488"/>
      <c r="E47" s="502"/>
      <c r="F47" s="410"/>
    </row>
    <row r="48" spans="1:6" ht="57.75" customHeight="1" x14ac:dyDescent="0.25">
      <c r="A48" s="411"/>
      <c r="B48" s="674" t="s">
        <v>450</v>
      </c>
      <c r="C48" s="674"/>
      <c r="D48" s="674"/>
      <c r="E48" s="674"/>
      <c r="F48" s="410"/>
    </row>
  </sheetData>
  <sheetProtection algorithmName="SHA-512" hashValue="JtVEOU/phzaeM/4e8m02u+XWc+ycwa/NVc5WgKZpWp3Bd4FSvSR3vWVHGae/6MM6p3LaPmMY4qCoHIvzR9Ta/g==" saltValue="k+vvL+grJRlgB7IGUHxVxg==" spinCount="100000" sheet="1" objects="1" scenarios="1" selectLockedCells="1"/>
  <mergeCells count="9">
    <mergeCell ref="B48:E48"/>
    <mergeCell ref="A5:F5"/>
    <mergeCell ref="A1:F1"/>
    <mergeCell ref="A2:F2"/>
    <mergeCell ref="A3:F3"/>
    <mergeCell ref="A4:F4"/>
    <mergeCell ref="B10:C10"/>
    <mergeCell ref="A8:F8"/>
    <mergeCell ref="A6:F6"/>
  </mergeCells>
  <printOptions horizontalCentered="1"/>
  <pageMargins left="0.19685039370078741" right="0.19685039370078741" top="0.98425196850393704" bottom="0.31496062992125984" header="0.27559055118110237" footer="7.874015748031496E-2"/>
  <pageSetup paperSize="9" scale="90" orientation="portrait" r:id="rId1"/>
  <headerFooter>
    <oddHeader>&amp;C&amp;G&amp;R&amp;8&amp;P</oddHeader>
    <oddFooter>&amp;L&amp;"Arial,Negrito"&amp;8&amp;G
&amp;K04+000   SGEC/COC/SECOFC</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2">
    <tabColor theme="0"/>
    <pageSetUpPr fitToPage="1"/>
  </sheetPr>
  <dimension ref="A1:U71"/>
  <sheetViews>
    <sheetView showGridLines="0" view="pageBreakPreview" zoomScaleNormal="100" zoomScaleSheetLayoutView="100" workbookViewId="0">
      <selection activeCell="C47" sqref="C47"/>
    </sheetView>
  </sheetViews>
  <sheetFormatPr defaultColWidth="11.42578125" defaultRowHeight="12.75" x14ac:dyDescent="0.2"/>
  <cols>
    <col min="1" max="1" width="5.85546875" style="287" customWidth="1"/>
    <col min="2" max="2" width="50.28515625" style="404" customWidth="1"/>
    <col min="3" max="9" width="14.7109375" style="287" customWidth="1"/>
    <col min="10" max="10" width="14.140625" style="287" customWidth="1"/>
    <col min="11" max="14" width="17.140625" style="287" customWidth="1"/>
    <col min="15" max="15" width="19.85546875" style="287" customWidth="1"/>
    <col min="16" max="16" width="17.140625" style="287" customWidth="1"/>
    <col min="17" max="17" width="34.28515625" style="287" customWidth="1"/>
    <col min="18" max="18" width="17.7109375" style="287" customWidth="1"/>
    <col min="19" max="19" width="13.42578125" style="287" customWidth="1"/>
    <col min="20" max="21" width="11.42578125" style="287" customWidth="1"/>
    <col min="22" max="22" width="16.5703125" style="287" customWidth="1"/>
    <col min="23" max="16384" width="11.42578125" style="287"/>
  </cols>
  <sheetData>
    <row r="1" spans="1:18" ht="18" x14ac:dyDescent="0.25">
      <c r="A1" s="711" t="str">
        <f>'POSTO - Licitante'!A1:Q1</f>
        <v>TRIBUNAL REGIONAL ELEITORAL DO PARANÁ</v>
      </c>
      <c r="B1" s="711"/>
      <c r="C1" s="711"/>
      <c r="D1" s="711"/>
      <c r="E1" s="711"/>
      <c r="F1" s="711"/>
      <c r="G1" s="711"/>
      <c r="H1" s="711"/>
      <c r="I1" s="711"/>
    </row>
    <row r="2" spans="1:18" ht="15" customHeight="1" x14ac:dyDescent="0.2">
      <c r="A2" s="712" t="str">
        <f>'POSTO - Licitante'!A2:Q2</f>
        <v>PLANILHA DE FORMAÇÃO DE CUSTOS E PREÇOS - BASE LICITANTE</v>
      </c>
      <c r="B2" s="712"/>
      <c r="C2" s="712"/>
      <c r="D2" s="712"/>
      <c r="E2" s="712"/>
      <c r="F2" s="712"/>
      <c r="G2" s="712"/>
      <c r="H2" s="712"/>
      <c r="I2" s="712"/>
    </row>
    <row r="3" spans="1:18" x14ac:dyDescent="0.2">
      <c r="A3" s="713" t="str">
        <f>'POSTO - Licitante'!A3:Q3</f>
        <v>Serviços de Limpeza e Conservação - Polo 4 - Maringá</v>
      </c>
      <c r="B3" s="713"/>
      <c r="C3" s="713"/>
      <c r="D3" s="713"/>
      <c r="E3" s="713"/>
      <c r="F3" s="713"/>
      <c r="G3" s="713"/>
      <c r="H3" s="713"/>
      <c r="I3" s="713"/>
    </row>
    <row r="4" spans="1:18" x14ac:dyDescent="0.2">
      <c r="A4" s="461"/>
      <c r="B4" s="458"/>
      <c r="C4" s="461"/>
      <c r="D4" s="461"/>
      <c r="E4" s="461"/>
      <c r="F4" s="461"/>
      <c r="G4" s="461"/>
      <c r="H4" s="461"/>
      <c r="I4" s="461"/>
    </row>
    <row r="5" spans="1:18" x14ac:dyDescent="0.2">
      <c r="A5" s="714" t="str">
        <f>'POSTO - Licitante'!A8:Q8</f>
        <v>NOME DA EMPRESA</v>
      </c>
      <c r="B5" s="715"/>
      <c r="C5" s="715"/>
      <c r="D5" s="715"/>
      <c r="E5" s="715"/>
      <c r="F5" s="715"/>
      <c r="G5" s="715"/>
      <c r="H5" s="715"/>
      <c r="I5" s="716"/>
    </row>
    <row r="6" spans="1:18" x14ac:dyDescent="0.2">
      <c r="A6" s="717" t="str">
        <f>'POSTO - Licitante'!A9:Q9</f>
        <v>CNPJ</v>
      </c>
      <c r="B6" s="718"/>
      <c r="C6" s="718"/>
      <c r="D6" s="718"/>
      <c r="E6" s="718"/>
      <c r="F6" s="718"/>
      <c r="G6" s="718"/>
      <c r="H6" s="718"/>
      <c r="I6" s="719"/>
    </row>
    <row r="7" spans="1:18" ht="13.5" thickBot="1" x14ac:dyDescent="0.25">
      <c r="A7" s="710"/>
      <c r="B7" s="710"/>
      <c r="C7" s="710"/>
      <c r="D7" s="710"/>
      <c r="E7" s="710"/>
      <c r="F7" s="710"/>
      <c r="G7" s="710"/>
      <c r="H7" s="710"/>
      <c r="I7" s="710"/>
    </row>
    <row r="8" spans="1:18" ht="25.5" customHeight="1" thickBot="1" x14ac:dyDescent="0.25">
      <c r="A8" s="666" t="s">
        <v>172</v>
      </c>
      <c r="B8" s="667"/>
      <c r="C8" s="667"/>
      <c r="D8" s="667"/>
      <c r="E8" s="667"/>
      <c r="F8" s="667"/>
      <c r="G8" s="667"/>
      <c r="H8" s="667"/>
      <c r="I8" s="668"/>
    </row>
    <row r="9" spans="1:18" x14ac:dyDescent="0.2">
      <c r="A9" s="366"/>
      <c r="B9" s="367"/>
      <c r="C9" s="366"/>
      <c r="D9" s="366"/>
      <c r="E9" s="366"/>
      <c r="F9" s="366"/>
      <c r="G9" s="366"/>
      <c r="H9" s="366"/>
      <c r="I9" s="366"/>
    </row>
    <row r="10" spans="1:18" ht="24.75" customHeight="1" x14ac:dyDescent="0.2">
      <c r="A10" s="368" t="s">
        <v>141</v>
      </c>
      <c r="B10" s="369" t="s">
        <v>149</v>
      </c>
      <c r="C10" s="360" t="s">
        <v>286</v>
      </c>
      <c r="D10" s="370"/>
      <c r="E10" s="366"/>
      <c r="F10" s="366"/>
      <c r="G10" s="366"/>
      <c r="H10" s="366"/>
      <c r="I10" s="366"/>
    </row>
    <row r="11" spans="1:18" x14ac:dyDescent="0.2">
      <c r="A11" s="371">
        <v>1</v>
      </c>
      <c r="B11" s="372" t="str">
        <f>'POSTO - Licitante'!B15</f>
        <v>Auxiliar de limpeza (CBO 5143-20) - 20 hrs</v>
      </c>
      <c r="C11" s="500">
        <v>20</v>
      </c>
      <c r="D11" s="499"/>
      <c r="E11" s="366"/>
      <c r="F11" s="366"/>
      <c r="G11" s="366"/>
      <c r="H11" s="366"/>
      <c r="I11" s="366"/>
    </row>
    <row r="12" spans="1:18" x14ac:dyDescent="0.2">
      <c r="A12" s="366"/>
      <c r="B12" s="367"/>
      <c r="C12" s="366"/>
      <c r="D12" s="366"/>
      <c r="E12" s="366"/>
      <c r="F12" s="366"/>
      <c r="G12" s="366"/>
      <c r="H12" s="366"/>
      <c r="I12" s="366"/>
    </row>
    <row r="13" spans="1:18" ht="16.5" thickBot="1" x14ac:dyDescent="0.3">
      <c r="A13" s="706" t="s">
        <v>151</v>
      </c>
      <c r="B13" s="706"/>
      <c r="C13" s="706"/>
      <c r="D13" s="706"/>
      <c r="E13" s="706"/>
      <c r="F13" s="706"/>
      <c r="G13" s="706"/>
      <c r="H13" s="706"/>
      <c r="I13" s="706"/>
      <c r="J13" s="373"/>
      <c r="K13" s="374"/>
      <c r="L13" s="374"/>
      <c r="M13" s="374"/>
      <c r="N13" s="374"/>
      <c r="O13" s="374"/>
      <c r="P13" s="374"/>
      <c r="Q13" s="375"/>
    </row>
    <row r="14" spans="1:18" ht="64.5" customHeight="1" thickTop="1" x14ac:dyDescent="0.2">
      <c r="A14" s="682" t="s">
        <v>141</v>
      </c>
      <c r="B14" s="684" t="s">
        <v>149</v>
      </c>
      <c r="C14" s="685" t="s">
        <v>287</v>
      </c>
      <c r="D14" s="675" t="s">
        <v>288</v>
      </c>
      <c r="E14" s="376" t="s">
        <v>150</v>
      </c>
      <c r="F14" s="376" t="s">
        <v>146</v>
      </c>
      <c r="G14" s="707" t="s">
        <v>143</v>
      </c>
      <c r="H14" s="377" t="s">
        <v>201</v>
      </c>
      <c r="I14" s="709" t="s">
        <v>269</v>
      </c>
      <c r="J14" s="373"/>
      <c r="K14" s="374"/>
      <c r="L14" s="374"/>
      <c r="M14" s="374"/>
      <c r="N14" s="374"/>
      <c r="O14" s="374"/>
      <c r="P14" s="374"/>
      <c r="Q14" s="375"/>
      <c r="R14" s="378"/>
    </row>
    <row r="15" spans="1:18" x14ac:dyDescent="0.2">
      <c r="A15" s="682"/>
      <c r="B15" s="684"/>
      <c r="C15" s="683"/>
      <c r="D15" s="676"/>
      <c r="E15" s="300">
        <v>0.2</v>
      </c>
      <c r="F15" s="300">
        <f>'ENCARGOS SOCIAIS - Licitante'!B23/100</f>
        <v>0</v>
      </c>
      <c r="G15" s="708"/>
      <c r="H15" s="300">
        <f>'CITL - Licitante'!B18</f>
        <v>0</v>
      </c>
      <c r="I15" s="676"/>
      <c r="J15" s="373"/>
      <c r="K15" s="374"/>
      <c r="L15" s="374"/>
      <c r="M15" s="374"/>
      <c r="N15" s="374"/>
      <c r="O15" s="374"/>
      <c r="P15" s="374"/>
      <c r="Q15" s="375"/>
      <c r="R15" s="378"/>
    </row>
    <row r="16" spans="1:18" x14ac:dyDescent="0.2">
      <c r="A16" s="379">
        <v>1</v>
      </c>
      <c r="B16" s="372" t="str">
        <f>B11</f>
        <v>Auxiliar de limpeza (CBO 5143-20) - 20 hrs</v>
      </c>
      <c r="C16" s="721">
        <f>('POSTO - Licitante'!C15+'POSTO - Licitante'!D15)</f>
        <v>0</v>
      </c>
      <c r="D16" s="380">
        <f>(C16/(C11*5))*1.5</f>
        <v>0</v>
      </c>
      <c r="E16" s="380">
        <f>D16*$E$15</f>
        <v>0</v>
      </c>
      <c r="F16" s="381">
        <f>(D16+E16)*$F$15</f>
        <v>0</v>
      </c>
      <c r="G16" s="381">
        <f t="shared" ref="G16" si="0">D16+E16+F16</f>
        <v>0</v>
      </c>
      <c r="H16" s="381">
        <f>G16*$H$15</f>
        <v>0</v>
      </c>
      <c r="I16" s="722">
        <f>ROUND((G16+H16),2)</f>
        <v>0</v>
      </c>
      <c r="J16" s="373"/>
      <c r="K16" s="374"/>
      <c r="L16" s="374"/>
      <c r="M16" s="374"/>
      <c r="N16" s="374"/>
      <c r="O16" s="374"/>
      <c r="P16" s="374"/>
      <c r="Q16" s="375"/>
      <c r="R16" s="378"/>
    </row>
    <row r="17" spans="1:18" x14ac:dyDescent="0.2">
      <c r="A17" s="382"/>
      <c r="B17" s="383"/>
      <c r="C17" s="384"/>
      <c r="D17" s="384"/>
      <c r="E17" s="384"/>
      <c r="F17" s="385"/>
      <c r="G17" s="385"/>
      <c r="H17" s="385"/>
      <c r="I17" s="386"/>
      <c r="J17" s="373"/>
      <c r="K17" s="374"/>
      <c r="L17" s="374"/>
      <c r="M17" s="374"/>
      <c r="N17" s="374"/>
      <c r="O17" s="374"/>
      <c r="P17" s="374"/>
      <c r="Q17" s="375"/>
      <c r="R17" s="378"/>
    </row>
    <row r="18" spans="1:18" ht="16.5" thickBot="1" x14ac:dyDescent="0.3">
      <c r="A18" s="706" t="s">
        <v>152</v>
      </c>
      <c r="B18" s="706"/>
      <c r="C18" s="706"/>
      <c r="D18" s="706"/>
      <c r="E18" s="706"/>
      <c r="F18" s="706"/>
      <c r="G18" s="706"/>
      <c r="H18" s="706"/>
      <c r="I18" s="706"/>
      <c r="J18" s="373"/>
      <c r="K18" s="374"/>
      <c r="L18" s="374"/>
      <c r="M18" s="374"/>
      <c r="N18" s="374"/>
      <c r="O18" s="374"/>
      <c r="P18" s="374"/>
      <c r="Q18" s="375"/>
      <c r="R18" s="378"/>
    </row>
    <row r="19" spans="1:18" ht="64.5" customHeight="1" thickTop="1" x14ac:dyDescent="0.2">
      <c r="A19" s="682" t="s">
        <v>141</v>
      </c>
      <c r="B19" s="684" t="s">
        <v>149</v>
      </c>
      <c r="C19" s="685" t="s">
        <v>287</v>
      </c>
      <c r="D19" s="675" t="s">
        <v>289</v>
      </c>
      <c r="E19" s="376" t="s">
        <v>150</v>
      </c>
      <c r="F19" s="376" t="s">
        <v>146</v>
      </c>
      <c r="G19" s="707" t="s">
        <v>143</v>
      </c>
      <c r="H19" s="377" t="s">
        <v>201</v>
      </c>
      <c r="I19" s="709" t="s">
        <v>270</v>
      </c>
      <c r="J19" s="373"/>
      <c r="K19" s="374"/>
      <c r="L19" s="374"/>
      <c r="M19" s="374"/>
      <c r="N19" s="374"/>
      <c r="O19" s="374"/>
      <c r="P19" s="374"/>
      <c r="Q19" s="375"/>
      <c r="R19" s="378"/>
    </row>
    <row r="20" spans="1:18" x14ac:dyDescent="0.2">
      <c r="A20" s="682"/>
      <c r="B20" s="684"/>
      <c r="C20" s="683"/>
      <c r="D20" s="676"/>
      <c r="E20" s="300">
        <v>0.2</v>
      </c>
      <c r="F20" s="300">
        <f>'ENCARGOS SOCIAIS - Licitante'!B23/100</f>
        <v>0</v>
      </c>
      <c r="G20" s="708"/>
      <c r="H20" s="300">
        <f>'CITL - Licitante'!B18</f>
        <v>0</v>
      </c>
      <c r="I20" s="676"/>
      <c r="J20" s="373"/>
      <c r="K20" s="374"/>
      <c r="L20" s="374"/>
      <c r="M20" s="374"/>
      <c r="N20" s="374"/>
      <c r="O20" s="374"/>
      <c r="P20" s="374"/>
      <c r="Q20" s="375"/>
      <c r="R20" s="378"/>
    </row>
    <row r="21" spans="1:18" x14ac:dyDescent="0.2">
      <c r="A21" s="379">
        <v>1</v>
      </c>
      <c r="B21" s="372" t="str">
        <f>B11</f>
        <v>Auxiliar de limpeza (CBO 5143-20) - 20 hrs</v>
      </c>
      <c r="C21" s="721">
        <f>'POSTO - Licitante'!C15+'POSTO - Licitante'!D15</f>
        <v>0</v>
      </c>
      <c r="D21" s="380">
        <f>(C21/(C11*5))*2</f>
        <v>0</v>
      </c>
      <c r="E21" s="380">
        <f>D21*$E$20</f>
        <v>0</v>
      </c>
      <c r="F21" s="381">
        <f>(D21+E21)*$F$20</f>
        <v>0</v>
      </c>
      <c r="G21" s="381">
        <f t="shared" ref="G21" si="1">D21+E21+F21</f>
        <v>0</v>
      </c>
      <c r="H21" s="381">
        <f>G21*$H$20</f>
        <v>0</v>
      </c>
      <c r="I21" s="722">
        <f t="shared" ref="I21" si="2">ROUND((G21+H21),2)</f>
        <v>0</v>
      </c>
      <c r="J21" s="373"/>
      <c r="K21" s="374"/>
      <c r="L21" s="374"/>
      <c r="M21" s="374"/>
      <c r="N21" s="374"/>
      <c r="O21" s="374"/>
      <c r="P21" s="374"/>
      <c r="Q21" s="375"/>
      <c r="R21" s="378"/>
    </row>
    <row r="22" spans="1:18" x14ac:dyDescent="0.2">
      <c r="A22" s="382"/>
      <c r="B22" s="387"/>
      <c r="C22" s="388"/>
      <c r="D22" s="388"/>
      <c r="E22" s="388"/>
      <c r="F22" s="389"/>
      <c r="G22" s="389"/>
      <c r="H22" s="390"/>
      <c r="I22" s="391"/>
      <c r="J22" s="373"/>
      <c r="K22" s="374"/>
      <c r="L22" s="374"/>
      <c r="M22" s="374"/>
      <c r="N22" s="374"/>
      <c r="O22" s="374"/>
      <c r="P22" s="374"/>
      <c r="Q22" s="375"/>
      <c r="R22" s="378"/>
    </row>
    <row r="23" spans="1:18" ht="16.5" thickBot="1" x14ac:dyDescent="0.3">
      <c r="A23" s="681" t="s">
        <v>153</v>
      </c>
      <c r="B23" s="681"/>
      <c r="C23" s="681"/>
      <c r="D23" s="681"/>
      <c r="E23" s="681"/>
      <c r="F23" s="681"/>
      <c r="G23" s="681"/>
      <c r="H23" s="681"/>
      <c r="I23" s="681"/>
      <c r="J23" s="373"/>
      <c r="K23" s="374"/>
      <c r="L23" s="374"/>
      <c r="M23" s="374"/>
      <c r="N23" s="374"/>
      <c r="O23" s="374"/>
      <c r="P23" s="374"/>
      <c r="Q23" s="375"/>
      <c r="R23" s="378"/>
    </row>
    <row r="24" spans="1:18" ht="64.5" customHeight="1" thickTop="1" x14ac:dyDescent="0.2">
      <c r="A24" s="682" t="s">
        <v>141</v>
      </c>
      <c r="B24" s="684" t="s">
        <v>149</v>
      </c>
      <c r="C24" s="685" t="s">
        <v>145</v>
      </c>
      <c r="D24" s="677" t="s">
        <v>290</v>
      </c>
      <c r="E24" s="392" t="s">
        <v>150</v>
      </c>
      <c r="F24" s="392" t="s">
        <v>146</v>
      </c>
      <c r="G24" s="686" t="s">
        <v>143</v>
      </c>
      <c r="H24" s="377" t="s">
        <v>201</v>
      </c>
      <c r="I24" s="688" t="s">
        <v>271</v>
      </c>
      <c r="J24" s="373"/>
      <c r="K24" s="374"/>
      <c r="L24" s="374"/>
      <c r="M24" s="374"/>
      <c r="N24" s="374"/>
      <c r="O24" s="374"/>
      <c r="P24" s="374"/>
      <c r="Q24" s="375"/>
      <c r="R24" s="378"/>
    </row>
    <row r="25" spans="1:18" x14ac:dyDescent="0.2">
      <c r="A25" s="682"/>
      <c r="B25" s="684"/>
      <c r="C25" s="683"/>
      <c r="D25" s="678"/>
      <c r="E25" s="300">
        <v>0.2</v>
      </c>
      <c r="F25" s="300">
        <f>'ENCARGOS SOCIAIS - Licitante'!B23/100</f>
        <v>0</v>
      </c>
      <c r="G25" s="687"/>
      <c r="H25" s="300">
        <f>'CITL - Licitante'!B18</f>
        <v>0</v>
      </c>
      <c r="I25" s="678"/>
      <c r="J25" s="373"/>
      <c r="K25" s="374"/>
      <c r="L25" s="374"/>
      <c r="M25" s="374"/>
      <c r="N25" s="374"/>
      <c r="O25" s="374"/>
      <c r="P25" s="374"/>
      <c r="Q25" s="375"/>
      <c r="R25" s="378"/>
    </row>
    <row r="26" spans="1:18" x14ac:dyDescent="0.2">
      <c r="A26" s="379">
        <v>1</v>
      </c>
      <c r="B26" s="372" t="str">
        <f>B11</f>
        <v>Auxiliar de limpeza (CBO 5143-20) - 20 hrs</v>
      </c>
      <c r="C26" s="721">
        <f>'POSTO - Licitante'!C15+'POSTO - Licitante'!D15</f>
        <v>0</v>
      </c>
      <c r="D26" s="380">
        <f>(((C26/(C11*5))*1.1428571)*1.2)*1.5</f>
        <v>0</v>
      </c>
      <c r="E26" s="380">
        <f>D26*$E$25</f>
        <v>0</v>
      </c>
      <c r="F26" s="381">
        <f>(D26+E26)*$F$25</f>
        <v>0</v>
      </c>
      <c r="G26" s="381">
        <f t="shared" ref="G26" si="3">D26+E26+F26</f>
        <v>0</v>
      </c>
      <c r="H26" s="381">
        <f>G26*$H$25</f>
        <v>0</v>
      </c>
      <c r="I26" s="722">
        <f t="shared" ref="I26" si="4">ROUND((G26+H26),2)</f>
        <v>0</v>
      </c>
      <c r="J26" s="373"/>
      <c r="K26" s="374"/>
      <c r="L26" s="374"/>
      <c r="M26" s="374"/>
      <c r="N26" s="374"/>
      <c r="O26" s="374"/>
      <c r="P26" s="374"/>
      <c r="Q26" s="375"/>
      <c r="R26" s="378"/>
    </row>
    <row r="27" spans="1:18" x14ac:dyDescent="0.2">
      <c r="A27" s="382"/>
      <c r="B27" s="383"/>
      <c r="C27" s="384"/>
      <c r="D27" s="393"/>
      <c r="E27" s="384"/>
      <c r="F27" s="385"/>
      <c r="G27" s="385"/>
      <c r="H27" s="385"/>
      <c r="I27" s="284"/>
      <c r="J27" s="373"/>
      <c r="K27" s="374"/>
      <c r="L27" s="374"/>
      <c r="M27" s="374"/>
      <c r="N27" s="374"/>
      <c r="O27" s="374"/>
      <c r="P27" s="374"/>
      <c r="Q27" s="375"/>
      <c r="R27" s="378"/>
    </row>
    <row r="28" spans="1:18" ht="16.5" thickBot="1" x14ac:dyDescent="0.3">
      <c r="A28" s="681" t="s">
        <v>154</v>
      </c>
      <c r="B28" s="681"/>
      <c r="C28" s="681"/>
      <c r="D28" s="681"/>
      <c r="E28" s="681"/>
      <c r="F28" s="681"/>
      <c r="G28" s="681"/>
      <c r="H28" s="681"/>
      <c r="I28" s="681"/>
      <c r="J28" s="373"/>
      <c r="K28" s="374"/>
      <c r="L28" s="374"/>
      <c r="M28" s="374"/>
      <c r="N28" s="374"/>
      <c r="O28" s="374"/>
      <c r="P28" s="374"/>
      <c r="Q28" s="375"/>
      <c r="R28" s="378"/>
    </row>
    <row r="29" spans="1:18" ht="64.5" customHeight="1" thickTop="1" x14ac:dyDescent="0.2">
      <c r="A29" s="682" t="s">
        <v>141</v>
      </c>
      <c r="B29" s="684" t="s">
        <v>149</v>
      </c>
      <c r="C29" s="685" t="s">
        <v>145</v>
      </c>
      <c r="D29" s="677" t="s">
        <v>291</v>
      </c>
      <c r="E29" s="392" t="s">
        <v>150</v>
      </c>
      <c r="F29" s="392" t="s">
        <v>146</v>
      </c>
      <c r="G29" s="686" t="s">
        <v>143</v>
      </c>
      <c r="H29" s="377" t="s">
        <v>201</v>
      </c>
      <c r="I29" s="688" t="s">
        <v>272</v>
      </c>
      <c r="J29" s="373"/>
      <c r="K29" s="374"/>
      <c r="L29" s="374"/>
      <c r="M29" s="374"/>
      <c r="N29" s="374"/>
      <c r="O29" s="374"/>
      <c r="P29" s="374"/>
      <c r="Q29" s="375"/>
      <c r="R29" s="378"/>
    </row>
    <row r="30" spans="1:18" x14ac:dyDescent="0.2">
      <c r="A30" s="682"/>
      <c r="B30" s="684"/>
      <c r="C30" s="683"/>
      <c r="D30" s="678"/>
      <c r="E30" s="300">
        <v>0.2</v>
      </c>
      <c r="F30" s="300">
        <f>'ENCARGOS SOCIAIS - Licitante'!B23/100</f>
        <v>0</v>
      </c>
      <c r="G30" s="687"/>
      <c r="H30" s="300">
        <f>'CITL - Licitante'!B18</f>
        <v>0</v>
      </c>
      <c r="I30" s="678"/>
      <c r="J30" s="373"/>
      <c r="K30" s="374"/>
      <c r="L30" s="374"/>
      <c r="M30" s="374"/>
      <c r="N30" s="374"/>
      <c r="O30" s="374"/>
      <c r="P30" s="374"/>
      <c r="Q30" s="375"/>
      <c r="R30" s="378"/>
    </row>
    <row r="31" spans="1:18" x14ac:dyDescent="0.2">
      <c r="A31" s="379">
        <v>1</v>
      </c>
      <c r="B31" s="372" t="str">
        <f>B11</f>
        <v>Auxiliar de limpeza (CBO 5143-20) - 20 hrs</v>
      </c>
      <c r="C31" s="721">
        <f>'POSTO - Licitante'!C15+'POSTO - Licitante'!D15</f>
        <v>0</v>
      </c>
      <c r="D31" s="380">
        <f>(((C26/(C11*5))*1.1428571)*1.2)*2</f>
        <v>0</v>
      </c>
      <c r="E31" s="380">
        <f>D31*$E$30</f>
        <v>0</v>
      </c>
      <c r="F31" s="381">
        <f>(D31+E31)*$F$30</f>
        <v>0</v>
      </c>
      <c r="G31" s="381">
        <f t="shared" ref="G31" si="5">D31+E31+F31</f>
        <v>0</v>
      </c>
      <c r="H31" s="381">
        <f>G31*$H$30</f>
        <v>0</v>
      </c>
      <c r="I31" s="722">
        <f t="shared" ref="I31" si="6">ROUND((G31+H31),2)</f>
        <v>0</v>
      </c>
      <c r="J31" s="373"/>
      <c r="K31" s="374"/>
      <c r="L31" s="374"/>
      <c r="M31" s="374"/>
      <c r="N31" s="374"/>
      <c r="O31" s="374"/>
      <c r="P31" s="374"/>
      <c r="Q31" s="375"/>
      <c r="R31" s="378"/>
    </row>
    <row r="32" spans="1:18" x14ac:dyDescent="0.2">
      <c r="A32" s="382"/>
      <c r="B32" s="387"/>
      <c r="C32" s="388"/>
      <c r="D32" s="388"/>
      <c r="E32" s="388"/>
      <c r="F32" s="389"/>
      <c r="G32" s="389"/>
      <c r="H32" s="390"/>
      <c r="I32" s="391"/>
      <c r="J32" s="374"/>
      <c r="K32" s="374"/>
      <c r="L32" s="374"/>
      <c r="M32" s="374"/>
      <c r="N32" s="374"/>
      <c r="O32" s="374"/>
      <c r="P32" s="374"/>
      <c r="Q32" s="374"/>
      <c r="R32" s="378"/>
    </row>
    <row r="33" spans="1:18" ht="16.5" customHeight="1" thickBot="1" x14ac:dyDescent="0.3">
      <c r="A33" s="680" t="s">
        <v>292</v>
      </c>
      <c r="B33" s="680"/>
      <c r="C33" s="680"/>
      <c r="D33" s="680"/>
      <c r="E33" s="680"/>
      <c r="F33" s="680"/>
      <c r="G33" s="680"/>
      <c r="H33" s="680"/>
      <c r="I33" s="680"/>
      <c r="J33" s="695"/>
      <c r="K33" s="695"/>
      <c r="L33" s="695"/>
      <c r="M33" s="695"/>
      <c r="N33" s="695"/>
      <c r="O33" s="695"/>
      <c r="P33" s="695"/>
      <c r="Q33" s="695"/>
      <c r="R33" s="378"/>
    </row>
    <row r="34" spans="1:18" ht="12.75" customHeight="1" thickTop="1" x14ac:dyDescent="0.2">
      <c r="A34" s="461"/>
      <c r="B34" s="461"/>
      <c r="C34" s="461"/>
      <c r="D34" s="461"/>
      <c r="E34" s="461"/>
      <c r="F34" s="461"/>
      <c r="G34" s="461"/>
      <c r="H34" s="461"/>
      <c r="I34" s="461"/>
      <c r="J34" s="462"/>
      <c r="K34" s="462"/>
      <c r="L34" s="462"/>
      <c r="M34" s="462"/>
      <c r="N34" s="462"/>
      <c r="O34" s="462"/>
      <c r="P34" s="462"/>
      <c r="Q34" s="462"/>
      <c r="R34" s="378"/>
    </row>
    <row r="35" spans="1:18" ht="12.75" customHeight="1" x14ac:dyDescent="0.2">
      <c r="A35" s="394"/>
      <c r="B35" s="395"/>
      <c r="C35" s="704" t="s">
        <v>293</v>
      </c>
      <c r="D35" s="704"/>
      <c r="E35" s="704"/>
      <c r="F35" s="396"/>
      <c r="G35" s="704" t="s">
        <v>294</v>
      </c>
      <c r="H35" s="704"/>
      <c r="I35" s="704"/>
      <c r="J35" s="462"/>
      <c r="K35" s="462"/>
      <c r="L35" s="462"/>
      <c r="M35" s="462"/>
      <c r="N35" s="462"/>
      <c r="O35" s="462"/>
      <c r="P35" s="462"/>
      <c r="Q35" s="462"/>
      <c r="R35" s="378"/>
    </row>
    <row r="36" spans="1:18" ht="50.1" customHeight="1" x14ac:dyDescent="0.2">
      <c r="A36" s="685" t="s">
        <v>141</v>
      </c>
      <c r="B36" s="705" t="s">
        <v>149</v>
      </c>
      <c r="C36" s="700" t="s">
        <v>274</v>
      </c>
      <c r="D36" s="314" t="s">
        <v>201</v>
      </c>
      <c r="E36" s="700" t="s">
        <v>273</v>
      </c>
      <c r="F36" s="458"/>
      <c r="G36" s="700" t="s">
        <v>274</v>
      </c>
      <c r="H36" s="314" t="s">
        <v>201</v>
      </c>
      <c r="I36" s="700" t="s">
        <v>275</v>
      </c>
      <c r="J36" s="462"/>
      <c r="K36" s="462"/>
      <c r="L36" s="462"/>
      <c r="M36" s="462"/>
      <c r="N36" s="462"/>
      <c r="O36" s="462"/>
      <c r="P36" s="462"/>
      <c r="Q36" s="462"/>
      <c r="R36" s="378"/>
    </row>
    <row r="37" spans="1:18" ht="12.75" customHeight="1" x14ac:dyDescent="0.2">
      <c r="A37" s="682"/>
      <c r="B37" s="684"/>
      <c r="C37" s="701"/>
      <c r="D37" s="355">
        <f>'CITL - Licitante'!B18</f>
        <v>0</v>
      </c>
      <c r="E37" s="701"/>
      <c r="F37" s="460"/>
      <c r="G37" s="701"/>
      <c r="H37" s="355">
        <f>'CITL - Licitante'!B18</f>
        <v>0</v>
      </c>
      <c r="I37" s="701"/>
      <c r="J37" s="462"/>
      <c r="K37" s="462"/>
      <c r="L37" s="462"/>
      <c r="M37" s="462"/>
      <c r="N37" s="462"/>
      <c r="O37" s="462"/>
      <c r="P37" s="462"/>
      <c r="Q37" s="462"/>
      <c r="R37" s="378"/>
    </row>
    <row r="38" spans="1:18" ht="12.75" customHeight="1" x14ac:dyDescent="0.2">
      <c r="A38" s="379">
        <v>1</v>
      </c>
      <c r="B38" s="372" t="str">
        <f>B11</f>
        <v>Auxiliar de limpeza (CBO 5143-20) - 20 hrs</v>
      </c>
      <c r="C38" s="723">
        <f>(('V.T. - Licitante'!D44)*2)</f>
        <v>2.06</v>
      </c>
      <c r="D38" s="397">
        <f>C38*$D$37</f>
        <v>0</v>
      </c>
      <c r="E38" s="549">
        <f>ROUND((C38+D38),2)</f>
        <v>2.06</v>
      </c>
      <c r="F38" s="398"/>
      <c r="G38" s="723">
        <f>ROUND((('POSTO - Licitante'!G14-('POSTO - Licitante'!G14*'POSTO - Licitante'!H14))/30),2)</f>
        <v>0</v>
      </c>
      <c r="H38" s="397">
        <f>G38*$H$37</f>
        <v>0</v>
      </c>
      <c r="I38" s="549">
        <f>ROUND((G38+H38),2)</f>
        <v>0</v>
      </c>
      <c r="J38" s="462"/>
      <c r="K38" s="462"/>
      <c r="L38" s="462"/>
      <c r="M38" s="462"/>
      <c r="N38" s="462"/>
      <c r="O38" s="462"/>
      <c r="P38" s="462"/>
      <c r="Q38" s="462"/>
      <c r="R38" s="378"/>
    </row>
    <row r="39" spans="1:18" x14ac:dyDescent="0.2">
      <c r="A39" s="366"/>
      <c r="B39" s="689"/>
      <c r="C39" s="689"/>
      <c r="D39" s="689"/>
      <c r="E39" s="689"/>
      <c r="F39" s="689"/>
      <c r="G39" s="689"/>
      <c r="H39" s="689"/>
      <c r="I39" s="689"/>
      <c r="J39" s="399"/>
      <c r="K39" s="399"/>
      <c r="L39" s="399"/>
      <c r="M39" s="399"/>
      <c r="N39" s="399"/>
      <c r="O39" s="399"/>
      <c r="P39" s="399"/>
      <c r="Q39" s="399"/>
      <c r="R39" s="400"/>
    </row>
    <row r="40" spans="1:18" ht="16.5" customHeight="1" thickBot="1" x14ac:dyDescent="0.3">
      <c r="A40" s="680" t="s">
        <v>451</v>
      </c>
      <c r="B40" s="680"/>
      <c r="C40" s="680"/>
      <c r="D40" s="680"/>
      <c r="E40" s="680"/>
      <c r="F40" s="680"/>
      <c r="G40" s="680"/>
      <c r="H40" s="680"/>
      <c r="I40" s="680"/>
      <c r="J40" s="695"/>
      <c r="K40" s="695"/>
      <c r="L40" s="695"/>
      <c r="M40" s="695"/>
      <c r="N40" s="695"/>
      <c r="O40" s="695"/>
      <c r="P40" s="695"/>
      <c r="Q40" s="695"/>
      <c r="R40" s="378"/>
    </row>
    <row r="41" spans="1:18" ht="13.5" thickTop="1" x14ac:dyDescent="0.2">
      <c r="A41" s="366"/>
      <c r="B41" s="538"/>
      <c r="C41" s="538"/>
      <c r="D41" s="538"/>
      <c r="E41" s="538"/>
      <c r="F41" s="538"/>
      <c r="G41" s="538"/>
      <c r="H41" s="538"/>
      <c r="I41" s="538"/>
      <c r="J41" s="399"/>
      <c r="K41" s="399"/>
      <c r="L41" s="399"/>
      <c r="M41" s="399"/>
      <c r="N41" s="399"/>
      <c r="O41" s="399"/>
      <c r="P41" s="399"/>
      <c r="Q41" s="399"/>
      <c r="R41" s="400"/>
    </row>
    <row r="42" spans="1:18" x14ac:dyDescent="0.2">
      <c r="A42" s="541" t="s">
        <v>436</v>
      </c>
      <c r="B42" s="542" t="s">
        <v>437</v>
      </c>
      <c r="C42" s="542"/>
      <c r="D42" s="542"/>
      <c r="E42" s="542"/>
      <c r="F42" s="542"/>
      <c r="G42" s="542"/>
      <c r="H42" s="542"/>
      <c r="I42" s="542"/>
      <c r="J42" s="399"/>
      <c r="K42" s="399"/>
      <c r="L42" s="399"/>
      <c r="M42" s="399"/>
      <c r="N42" s="399"/>
      <c r="O42" s="399"/>
      <c r="P42" s="399"/>
      <c r="Q42" s="399"/>
      <c r="R42" s="400"/>
    </row>
    <row r="43" spans="1:18" x14ac:dyDescent="0.2">
      <c r="A43" s="541" t="s">
        <v>436</v>
      </c>
      <c r="B43" s="366" t="s">
        <v>438</v>
      </c>
      <c r="C43" s="538"/>
      <c r="D43" s="538"/>
      <c r="E43" s="538"/>
      <c r="F43" s="538"/>
      <c r="G43" s="538"/>
      <c r="H43" s="538"/>
      <c r="I43" s="538"/>
      <c r="J43" s="399"/>
      <c r="K43" s="399"/>
      <c r="L43" s="399"/>
      <c r="M43" s="399"/>
      <c r="N43" s="399"/>
      <c r="O43" s="399"/>
      <c r="P43" s="399"/>
      <c r="Q43" s="399"/>
      <c r="R43" s="400"/>
    </row>
    <row r="44" spans="1:18" x14ac:dyDescent="0.2">
      <c r="A44" s="366"/>
      <c r="B44" s="538"/>
      <c r="C44" s="538"/>
      <c r="D44" s="538"/>
      <c r="E44" s="538"/>
      <c r="F44" s="538"/>
      <c r="G44" s="538"/>
      <c r="H44" s="538"/>
      <c r="I44" s="538"/>
      <c r="J44" s="399"/>
      <c r="K44" s="399"/>
      <c r="L44" s="399"/>
      <c r="M44" s="399"/>
      <c r="N44" s="399"/>
      <c r="O44" s="399"/>
      <c r="P44" s="399"/>
      <c r="Q44" s="399"/>
      <c r="R44" s="400"/>
    </row>
    <row r="45" spans="1:18" ht="51" x14ac:dyDescent="0.2">
      <c r="A45" s="696" t="s">
        <v>439</v>
      </c>
      <c r="B45" s="697"/>
      <c r="C45" s="700" t="s">
        <v>440</v>
      </c>
      <c r="D45" s="537" t="s">
        <v>441</v>
      </c>
      <c r="E45" s="369" t="s">
        <v>201</v>
      </c>
      <c r="F45" s="700" t="s">
        <v>442</v>
      </c>
      <c r="G45" s="538"/>
      <c r="H45" s="538"/>
      <c r="I45" s="538"/>
      <c r="J45" s="399"/>
      <c r="K45" s="399"/>
      <c r="L45" s="399"/>
      <c r="M45" s="399"/>
      <c r="N45" s="399"/>
      <c r="O45" s="399"/>
      <c r="P45" s="399"/>
      <c r="Q45" s="399"/>
      <c r="R45" s="400"/>
    </row>
    <row r="46" spans="1:18" x14ac:dyDescent="0.2">
      <c r="A46" s="698"/>
      <c r="B46" s="699"/>
      <c r="C46" s="701"/>
      <c r="D46" s="355">
        <f>'POSTO - Licitante'!H14</f>
        <v>0</v>
      </c>
      <c r="E46" s="355">
        <f>'CITL - Licitante'!B18</f>
        <v>0</v>
      </c>
      <c r="F46" s="701"/>
      <c r="G46" s="538"/>
      <c r="H46" s="538"/>
      <c r="I46" s="538"/>
      <c r="J46" s="399"/>
      <c r="K46" s="399"/>
      <c r="L46" s="399"/>
      <c r="M46" s="399"/>
      <c r="N46" s="399"/>
      <c r="O46" s="399"/>
      <c r="P46" s="399"/>
      <c r="Q46" s="399"/>
      <c r="R46" s="400"/>
    </row>
    <row r="47" spans="1:18" x14ac:dyDescent="0.2">
      <c r="A47" s="702" t="s">
        <v>443</v>
      </c>
      <c r="B47" s="702"/>
      <c r="C47" s="548">
        <v>400</v>
      </c>
      <c r="D47" s="543">
        <f>ROUND(((C47*$D$46)*-1),2)</f>
        <v>0</v>
      </c>
      <c r="E47" s="543">
        <f>ROUND(((C47+D47)*$E$46),2)</f>
        <v>0</v>
      </c>
      <c r="F47" s="544">
        <f>C47+D47+E47</f>
        <v>400</v>
      </c>
      <c r="G47" s="538"/>
      <c r="H47" s="538"/>
      <c r="I47" s="538"/>
      <c r="J47" s="399"/>
      <c r="K47" s="399"/>
      <c r="L47" s="399"/>
      <c r="M47" s="399"/>
      <c r="N47" s="399"/>
      <c r="O47" s="399"/>
      <c r="P47" s="399"/>
      <c r="Q47" s="399"/>
      <c r="R47" s="400"/>
    </row>
    <row r="48" spans="1:18" x14ac:dyDescent="0.2">
      <c r="A48" s="703" t="s">
        <v>444</v>
      </c>
      <c r="B48" s="703"/>
      <c r="C48" s="548">
        <v>360</v>
      </c>
      <c r="D48" s="545">
        <f t="shared" ref="D48:D50" si="7">ROUND(((C48*$D$46)*-1),2)</f>
        <v>0</v>
      </c>
      <c r="E48" s="545">
        <f t="shared" ref="E48:E50" si="8">ROUND(((C48+D48)*$E$46),2)</f>
        <v>0</v>
      </c>
      <c r="F48" s="546">
        <f t="shared" ref="F48:F50" si="9">C48+D48+E48</f>
        <v>360</v>
      </c>
      <c r="G48" s="538"/>
      <c r="H48" s="538"/>
      <c r="I48" s="538"/>
      <c r="J48" s="399"/>
      <c r="K48" s="399"/>
      <c r="L48" s="399"/>
      <c r="M48" s="399"/>
      <c r="N48" s="399"/>
      <c r="O48" s="399"/>
      <c r="P48" s="399"/>
      <c r="Q48" s="399"/>
      <c r="R48" s="400"/>
    </row>
    <row r="49" spans="1:21" x14ac:dyDescent="0.2">
      <c r="A49" s="702" t="s">
        <v>445</v>
      </c>
      <c r="B49" s="702"/>
      <c r="C49" s="548">
        <v>320</v>
      </c>
      <c r="D49" s="543">
        <f t="shared" si="7"/>
        <v>0</v>
      </c>
      <c r="E49" s="543">
        <f t="shared" si="8"/>
        <v>0</v>
      </c>
      <c r="F49" s="544">
        <f t="shared" si="9"/>
        <v>320</v>
      </c>
      <c r="G49" s="538"/>
      <c r="H49" s="538"/>
      <c r="I49" s="538"/>
      <c r="J49" s="399"/>
      <c r="K49" s="399"/>
      <c r="L49" s="399"/>
      <c r="M49" s="399"/>
      <c r="N49" s="399"/>
      <c r="O49" s="399"/>
      <c r="P49" s="399"/>
      <c r="Q49" s="399"/>
      <c r="R49" s="400"/>
    </row>
    <row r="50" spans="1:21" x14ac:dyDescent="0.2">
      <c r="A50" s="703" t="s">
        <v>446</v>
      </c>
      <c r="B50" s="703"/>
      <c r="C50" s="548">
        <v>0</v>
      </c>
      <c r="D50" s="545">
        <f t="shared" si="7"/>
        <v>0</v>
      </c>
      <c r="E50" s="545">
        <f t="shared" si="8"/>
        <v>0</v>
      </c>
      <c r="F50" s="546">
        <f t="shared" si="9"/>
        <v>0</v>
      </c>
      <c r="G50" s="538"/>
      <c r="H50" s="538"/>
      <c r="I50" s="538"/>
      <c r="J50" s="399"/>
      <c r="K50" s="399"/>
      <c r="L50" s="399"/>
      <c r="M50" s="399"/>
      <c r="N50" s="399"/>
      <c r="O50" s="399"/>
      <c r="P50" s="399"/>
      <c r="Q50" s="399"/>
      <c r="R50" s="400"/>
    </row>
    <row r="51" spans="1:21" x14ac:dyDescent="0.2">
      <c r="A51" s="542"/>
      <c r="B51" s="542"/>
      <c r="C51" s="547"/>
      <c r="D51" s="547"/>
      <c r="E51" s="547"/>
      <c r="F51" s="538"/>
      <c r="G51" s="538"/>
      <c r="H51" s="538"/>
      <c r="I51" s="538"/>
      <c r="J51" s="399"/>
      <c r="K51" s="399"/>
      <c r="L51" s="399"/>
      <c r="M51" s="399"/>
      <c r="N51" s="399"/>
      <c r="O51" s="399"/>
      <c r="P51" s="399"/>
      <c r="Q51" s="399"/>
      <c r="R51" s="400"/>
    </row>
    <row r="52" spans="1:21" s="540" customFormat="1" ht="16.5" customHeight="1" thickBot="1" x14ac:dyDescent="0.3">
      <c r="A52" s="658" t="s">
        <v>416</v>
      </c>
      <c r="B52" s="658"/>
      <c r="C52" s="658"/>
      <c r="D52" s="658"/>
      <c r="E52" s="658"/>
      <c r="F52" s="658"/>
      <c r="G52" s="658"/>
      <c r="H52" s="658"/>
      <c r="I52" s="658"/>
      <c r="J52" s="694"/>
      <c r="K52" s="694"/>
      <c r="L52" s="694"/>
      <c r="M52" s="694"/>
      <c r="N52" s="694"/>
      <c r="O52" s="694"/>
      <c r="P52" s="694"/>
      <c r="Q52" s="694"/>
      <c r="R52" s="539"/>
    </row>
    <row r="53" spans="1:21" ht="13.5" thickTop="1" x14ac:dyDescent="0.2">
      <c r="A53" s="366"/>
      <c r="B53" s="538"/>
      <c r="C53" s="538"/>
      <c r="D53" s="538"/>
      <c r="E53" s="538"/>
      <c r="F53" s="538"/>
      <c r="G53" s="538"/>
      <c r="H53" s="538"/>
      <c r="I53" s="538"/>
      <c r="J53" s="399"/>
      <c r="K53" s="399"/>
      <c r="L53" s="399"/>
      <c r="M53" s="399"/>
      <c r="N53" s="399"/>
      <c r="O53" s="399"/>
      <c r="P53" s="399"/>
      <c r="Q53" s="399"/>
      <c r="R53" s="400"/>
    </row>
    <row r="54" spans="1:21" x14ac:dyDescent="0.2">
      <c r="A54" s="366"/>
      <c r="B54" s="679" t="s">
        <v>452</v>
      </c>
      <c r="C54" s="690"/>
      <c r="D54" s="690"/>
      <c r="E54" s="690"/>
      <c r="F54" s="690"/>
      <c r="G54" s="690"/>
      <c r="H54" s="690"/>
      <c r="I54" s="690"/>
      <c r="J54" s="401"/>
      <c r="K54" s="691"/>
      <c r="L54" s="691"/>
      <c r="M54" s="691"/>
      <c r="N54" s="691"/>
      <c r="O54" s="691"/>
      <c r="P54" s="691"/>
      <c r="Q54" s="691"/>
      <c r="R54" s="692"/>
      <c r="S54" s="399"/>
    </row>
    <row r="55" spans="1:21" x14ac:dyDescent="0.2">
      <c r="A55" s="366"/>
      <c r="B55" s="679" t="s">
        <v>295</v>
      </c>
      <c r="C55" s="679"/>
      <c r="D55" s="679"/>
      <c r="E55" s="679"/>
      <c r="F55" s="679"/>
      <c r="G55" s="679"/>
      <c r="H55" s="679"/>
      <c r="I55" s="679"/>
      <c r="J55" s="399"/>
      <c r="K55" s="399"/>
      <c r="L55" s="399"/>
      <c r="M55" s="399"/>
      <c r="N55" s="399"/>
      <c r="O55" s="399"/>
      <c r="P55" s="399"/>
      <c r="Q55" s="399"/>
      <c r="R55" s="399"/>
      <c r="S55" s="399"/>
    </row>
    <row r="56" spans="1:21" ht="12.75" customHeight="1" x14ac:dyDescent="0.2">
      <c r="A56" s="366"/>
      <c r="B56" s="693" t="s">
        <v>297</v>
      </c>
      <c r="C56" s="693"/>
      <c r="D56" s="693"/>
      <c r="E56" s="693"/>
      <c r="F56" s="693"/>
      <c r="G56" s="693"/>
      <c r="H56" s="693"/>
      <c r="I56" s="693"/>
      <c r="J56" s="399"/>
      <c r="K56" s="399"/>
      <c r="L56" s="399"/>
      <c r="M56" s="399"/>
      <c r="N56" s="399"/>
      <c r="O56" s="399"/>
      <c r="P56" s="399"/>
      <c r="Q56" s="399"/>
      <c r="R56" s="399"/>
      <c r="S56" s="399"/>
    </row>
    <row r="57" spans="1:21" x14ac:dyDescent="0.2">
      <c r="A57" s="366"/>
      <c r="B57" s="693" t="s">
        <v>448</v>
      </c>
      <c r="C57" s="693"/>
      <c r="D57" s="693"/>
      <c r="E57" s="693"/>
      <c r="F57" s="693"/>
      <c r="G57" s="693"/>
      <c r="H57" s="693"/>
      <c r="I57" s="693"/>
      <c r="R57" s="399"/>
      <c r="S57" s="399"/>
      <c r="T57" s="402"/>
      <c r="U57" s="403"/>
    </row>
    <row r="58" spans="1:21" x14ac:dyDescent="0.2">
      <c r="A58" s="366"/>
      <c r="B58" s="679" t="s">
        <v>296</v>
      </c>
      <c r="C58" s="679"/>
      <c r="D58" s="679"/>
      <c r="E58" s="679"/>
      <c r="F58" s="679"/>
      <c r="G58" s="679"/>
      <c r="H58" s="679"/>
      <c r="I58" s="679"/>
      <c r="R58" s="399"/>
      <c r="S58" s="399"/>
      <c r="T58" s="402"/>
      <c r="U58" s="403"/>
    </row>
    <row r="59" spans="1:21" x14ac:dyDescent="0.2">
      <c r="A59" s="366"/>
      <c r="B59" s="679" t="s">
        <v>422</v>
      </c>
      <c r="C59" s="679"/>
      <c r="D59" s="679"/>
      <c r="E59" s="679"/>
      <c r="F59" s="679"/>
      <c r="G59" s="679"/>
      <c r="H59" s="679"/>
      <c r="I59" s="679"/>
      <c r="R59" s="399"/>
      <c r="S59" s="399"/>
      <c r="T59" s="402"/>
      <c r="U59" s="403"/>
    </row>
    <row r="64" spans="1:21" x14ac:dyDescent="0.2">
      <c r="J64" s="405"/>
      <c r="K64" s="405"/>
      <c r="L64" s="405"/>
      <c r="M64" s="405"/>
      <c r="N64" s="405"/>
      <c r="O64" s="405"/>
      <c r="P64" s="405"/>
    </row>
    <row r="69" spans="2:9" x14ac:dyDescent="0.2">
      <c r="H69" s="405"/>
      <c r="I69" s="405"/>
    </row>
    <row r="71" spans="2:9" x14ac:dyDescent="0.2">
      <c r="B71" s="406"/>
      <c r="C71" s="405"/>
      <c r="D71" s="405"/>
      <c r="E71" s="405"/>
      <c r="F71" s="405"/>
      <c r="G71" s="405"/>
    </row>
  </sheetData>
  <sheetProtection algorithmName="SHA-512" hashValue="KROwoz/jgDYC645NUlXfspygrDEAbepBDS9jZaAh2mLAzcC9JqfaMh3BR6eCLQhcwbSM97lEkaxrkdrvVNCqkg==" saltValue="1RohSKX3kLbiUnGUZyDWnA==" spinCount="100000" sheet="1" objects="1" scenarios="1" selectLockedCells="1"/>
  <mergeCells count="64">
    <mergeCell ref="A49:B49"/>
    <mergeCell ref="A50:B50"/>
    <mergeCell ref="A7:I7"/>
    <mergeCell ref="A1:I1"/>
    <mergeCell ref="A2:I2"/>
    <mergeCell ref="A3:I3"/>
    <mergeCell ref="A5:I5"/>
    <mergeCell ref="A6:I6"/>
    <mergeCell ref="A8:I8"/>
    <mergeCell ref="A13:I13"/>
    <mergeCell ref="A14:A15"/>
    <mergeCell ref="B14:B15"/>
    <mergeCell ref="C14:C15"/>
    <mergeCell ref="G14:G15"/>
    <mergeCell ref="I14:I15"/>
    <mergeCell ref="G24:G25"/>
    <mergeCell ref="I24:I25"/>
    <mergeCell ref="A18:I18"/>
    <mergeCell ref="A19:A20"/>
    <mergeCell ref="B19:B20"/>
    <mergeCell ref="C19:C20"/>
    <mergeCell ref="G19:G20"/>
    <mergeCell ref="I19:I20"/>
    <mergeCell ref="J33:Q33"/>
    <mergeCell ref="C35:E35"/>
    <mergeCell ref="G35:I35"/>
    <mergeCell ref="A36:A37"/>
    <mergeCell ref="B36:B37"/>
    <mergeCell ref="E36:E37"/>
    <mergeCell ref="I36:I37"/>
    <mergeCell ref="C36:C37"/>
    <mergeCell ref="G36:G37"/>
    <mergeCell ref="B59:I59"/>
    <mergeCell ref="B39:I39"/>
    <mergeCell ref="B54:I54"/>
    <mergeCell ref="K54:R54"/>
    <mergeCell ref="B55:I55"/>
    <mergeCell ref="B56:I56"/>
    <mergeCell ref="B57:I57"/>
    <mergeCell ref="A52:I52"/>
    <mergeCell ref="J52:Q52"/>
    <mergeCell ref="A40:I40"/>
    <mergeCell ref="J40:Q40"/>
    <mergeCell ref="A45:B46"/>
    <mergeCell ref="C45:C46"/>
    <mergeCell ref="F45:F46"/>
    <mergeCell ref="A47:B47"/>
    <mergeCell ref="A48:B48"/>
    <mergeCell ref="D14:D15"/>
    <mergeCell ref="D19:D20"/>
    <mergeCell ref="D24:D25"/>
    <mergeCell ref="D29:D30"/>
    <mergeCell ref="B58:I58"/>
    <mergeCell ref="A33:I33"/>
    <mergeCell ref="A28:I28"/>
    <mergeCell ref="A29:A30"/>
    <mergeCell ref="B29:B30"/>
    <mergeCell ref="C29:C30"/>
    <mergeCell ref="G29:G30"/>
    <mergeCell ref="I29:I30"/>
    <mergeCell ref="A23:I23"/>
    <mergeCell ref="A24:A25"/>
    <mergeCell ref="B24:B25"/>
    <mergeCell ref="C24:C25"/>
  </mergeCells>
  <printOptions horizontalCentered="1"/>
  <pageMargins left="0.11811023622047245" right="0.11811023622047245" top="0.70866141732283472" bottom="0.39370078740157483" header="0.15748031496062992" footer="7.874015748031496E-2"/>
  <pageSetup paperSize="9" scale="65" orientation="portrait" r:id="rId1"/>
  <headerFooter>
    <oddHeader>&amp;C&amp;G&amp;R&amp;8&amp;P</oddHeader>
    <oddFooter>&amp;L&amp;G
&amp;"Arial,Negrito"&amp;8&amp;K00B0F0SGEC/COC/SECFC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11</vt:i4>
      </vt:variant>
    </vt:vector>
  </HeadingPairs>
  <TitlesOfParts>
    <vt:vector size="22" baseType="lpstr">
      <vt:lpstr>POSTO - Licitante</vt:lpstr>
      <vt:lpstr>ENCARGOS SOCIAIS - Licitante</vt:lpstr>
      <vt:lpstr>CITL - Licitante</vt:lpstr>
      <vt:lpstr>Item 1 - he 50%</vt:lpstr>
      <vt:lpstr>item 1 - he 100%</vt:lpstr>
      <vt:lpstr>INSUMOS Posto 20 hrs</vt:lpstr>
      <vt:lpstr>INSUMOS EXTRAORD - Licitante</vt:lpstr>
      <vt:lpstr>V.T. - Licitante</vt:lpstr>
      <vt:lpstr>HORA EXTRA - Licitante</vt:lpstr>
      <vt:lpstr>Item 2 - he 50%</vt:lpstr>
      <vt:lpstr>item 2 - he 100%</vt:lpstr>
      <vt:lpstr>'CITL - Licitante'!Area_de_impressao</vt:lpstr>
      <vt:lpstr>'ENCARGOS SOCIAIS - Licitante'!Area_de_impressao</vt:lpstr>
      <vt:lpstr>'HORA EXTRA - Licitante'!Area_de_impressao</vt:lpstr>
      <vt:lpstr>'INSUMOS EXTRAORD - Licitante'!Area_de_impressao</vt:lpstr>
      <vt:lpstr>'INSUMOS Posto 20 hrs'!Area_de_impressao</vt:lpstr>
      <vt:lpstr>'POSTO - Licitante'!Area_de_impressao</vt:lpstr>
      <vt:lpstr>'V.T. - Licitante'!Area_de_impressao</vt:lpstr>
      <vt:lpstr>'ENCARGOS SOCIAIS - Licitante'!Titulos_de_impressao</vt:lpstr>
      <vt:lpstr>'HORA EXTRA - Licitante'!Titulos_de_impressao</vt:lpstr>
      <vt:lpstr>'INSUMOS EXTRAORD - Licitante'!Titulos_de_impressao</vt:lpstr>
      <vt:lpstr>'INSUMOS Posto 20 hrs'!Titulos_de_impressao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0039964150698</dc:creator>
  <cp:lastModifiedBy>Ana Maria</cp:lastModifiedBy>
  <cp:lastPrinted>2019-07-10T20:38:25Z</cp:lastPrinted>
  <dcterms:created xsi:type="dcterms:W3CDTF">2002-06-10T15:51:10Z</dcterms:created>
  <dcterms:modified xsi:type="dcterms:W3CDTF">2019-07-10T20:44:45Z</dcterms:modified>
</cp:coreProperties>
</file>